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PL" sheetId="1" r:id="rId1"/>
    <sheet name="BS" sheetId="2" r:id="rId2"/>
    <sheet name="CF" sheetId="3" r:id="rId3"/>
    <sheet name="Equity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xlnm.Print_Area" localSheetId="1">'BS'!$A$1:$F$66</definedName>
    <definedName name="_xlnm.Print_Area" localSheetId="2">'CF'!$A$1:$E$83</definedName>
    <definedName name="_xlnm.Print_Area" localSheetId="3">'Equity'!$A$1:$L$85</definedName>
    <definedName name="_xlnm.Print_Area" localSheetId="4">'Notes'!$A$1:$O$343</definedName>
  </definedNames>
  <calcPr fullCalcOnLoad="1" iterate="1" iterateCount="100" iterateDelta="0.001"/>
</workbook>
</file>

<file path=xl/comments5.xml><?xml version="1.0" encoding="utf-8"?>
<comments xmlns="http://schemas.openxmlformats.org/spreadsheetml/2006/main">
  <authors>
    <author>OIB-FIN-07-PC24</author>
  </authors>
  <commentList>
    <comment ref="N289" authorId="0">
      <text>
        <r>
          <rPr>
            <b/>
            <sz val="8"/>
            <rFont val="Tahoma"/>
            <family val="0"/>
          </rPr>
          <t xml:space="preserve">Recalculate due to dilute share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<sst xmlns="http://schemas.openxmlformats.org/spreadsheetml/2006/main" count="654" uniqueCount="468">
  <si>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</si>
  <si>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</si>
  <si>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</si>
  <si>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</si>
  <si>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</si>
  <si>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</si>
  <si>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</si>
  <si>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</si>
  <si>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</si>
  <si>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RM'000</t>
  </si>
  <si>
    <t>1</t>
  </si>
  <si>
    <t>Revenue</t>
  </si>
  <si>
    <t>Operating expenses</t>
  </si>
  <si>
    <t xml:space="preserve">Other income </t>
  </si>
  <si>
    <t>Operating profit</t>
  </si>
  <si>
    <t>Finance costs</t>
  </si>
  <si>
    <t>Income tax expense</t>
  </si>
  <si>
    <t>Attributable to:</t>
  </si>
  <si>
    <t>Minority interest</t>
  </si>
  <si>
    <t>(a)</t>
  </si>
  <si>
    <t>Earnings per share attributable to</t>
  </si>
  <si>
    <t>(i)</t>
  </si>
  <si>
    <t>Basic (sen)</t>
  </si>
  <si>
    <t>(ii)</t>
  </si>
  <si>
    <t>Fully diluted (sen)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</si>
  <si>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</si>
  <si>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</si>
  <si>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</si>
  <si>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</si>
  <si>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</si>
  <si>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</si>
  <si>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</si>
  <si>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ASSETS</t>
  </si>
  <si>
    <t>Non-Current Assets</t>
  </si>
  <si>
    <t>Property, plant and equipment</t>
  </si>
  <si>
    <t>Land held for property development</t>
  </si>
  <si>
    <t>Investment Properties</t>
  </si>
  <si>
    <t>Investment in associates</t>
  </si>
  <si>
    <t>Long term investments</t>
  </si>
  <si>
    <t>Long term receivable</t>
  </si>
  <si>
    <t>Deferred tax assets</t>
  </si>
  <si>
    <t>Deferred expenditure</t>
  </si>
  <si>
    <t>Current Assets</t>
  </si>
  <si>
    <t>Property development costs</t>
  </si>
  <si>
    <t>Inventories</t>
  </si>
  <si>
    <t>Due from associates</t>
  </si>
  <si>
    <t>Trade and 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</si>
  <si>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</si>
  <si>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</si>
  <si>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</si>
  <si>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</si>
  <si>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</si>
  <si>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</si>
  <si>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</si>
  <si>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</si>
  <si>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</si>
  <si>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</si>
  <si>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Total equity</t>
  </si>
  <si>
    <t>Non-Current Liabilities</t>
  </si>
  <si>
    <t>Long term liabilities</t>
  </si>
  <si>
    <t>Deferred tax liabilities</t>
  </si>
  <si>
    <t>Current Liabilities</t>
  </si>
  <si>
    <t xml:space="preserve">Trade and other payables </t>
  </si>
  <si>
    <t>Borrowings</t>
  </si>
  <si>
    <t>Taxation</t>
  </si>
  <si>
    <t>Total Liabilities</t>
  </si>
  <si>
    <t xml:space="preserve">TOTAL EQUITY AND LIABILITIES </t>
  </si>
  <si>
    <t xml:space="preserve">Net assets per share attributable to ordinary equity </t>
  </si>
  <si>
    <t>holders of the Company (RM)</t>
  </si>
  <si>
    <t>OLYMPIA INDUSTRIES BERHAD</t>
  </si>
  <si>
    <t>Condensed Consolidated Statements of Changes in Equity</t>
  </si>
  <si>
    <t xml:space="preserve">Minority </t>
  </si>
  <si>
    <t xml:space="preserve">Total </t>
  </si>
  <si>
    <t>Share</t>
  </si>
  <si>
    <t>Merger</t>
  </si>
  <si>
    <t>Accumulated</t>
  </si>
  <si>
    <t>Total</t>
  </si>
  <si>
    <t>Interest</t>
  </si>
  <si>
    <t>Equity</t>
  </si>
  <si>
    <t>Capital</t>
  </si>
  <si>
    <t>*Reserves</t>
  </si>
  <si>
    <t>Deficit</t>
  </si>
  <si>
    <t>Losses</t>
  </si>
  <si>
    <t>At 1 July 2007</t>
  </si>
  <si>
    <t>Revaluation</t>
  </si>
  <si>
    <t>Foreign</t>
  </si>
  <si>
    <t>Reserve</t>
  </si>
  <si>
    <t>Premium</t>
  </si>
  <si>
    <t>Exchange</t>
  </si>
  <si>
    <t>**Capital</t>
  </si>
  <si>
    <t>At 1 July 2006</t>
  </si>
  <si>
    <t xml:space="preserve">* </t>
  </si>
  <si>
    <t>The above reserves are not distributable by way of dividends.</t>
  </si>
  <si>
    <t>**</t>
  </si>
  <si>
    <t>The capital reserve arose from the issuance of shares in a subsidiary at a premium to minority shareholders.</t>
  </si>
  <si>
    <t xml:space="preserve">The condensed consolidated statement of changes in equity should be read in conjunction with the audited financial statements for the year </t>
  </si>
  <si>
    <t>ended 30 June 2007 and the accompanying explanatory notes attached to the interim financial statements.</t>
  </si>
  <si>
    <t>Condensed Consolidated Cash Flow Statement</t>
  </si>
  <si>
    <t xml:space="preserve"> </t>
  </si>
  <si>
    <t>CASH FLOWS FROM OPERATING ACTIVITIES</t>
  </si>
  <si>
    <t>Interest received</t>
  </si>
  <si>
    <t>Reversal of allowance for doubtful debts</t>
  </si>
  <si>
    <t>Other non-cash items</t>
  </si>
  <si>
    <t>Operating profit before changes in working capital</t>
  </si>
  <si>
    <t>Changes in property development costs</t>
  </si>
  <si>
    <t>Changes in inventories</t>
  </si>
  <si>
    <t>Changes in gross amount due from customers</t>
  </si>
  <si>
    <t>Changes in receivables</t>
  </si>
  <si>
    <t>Changes in payables</t>
  </si>
  <si>
    <t>Tax paid</t>
  </si>
  <si>
    <t>CASH FLOWS FROM INVESTING ACTIVITIES</t>
  </si>
  <si>
    <t>Proceeds from disposal of short term investments</t>
  </si>
  <si>
    <t>CASH FLOWS FROM FINANCING ACTIVITIES</t>
  </si>
  <si>
    <t>Repayment of borrowings</t>
  </si>
  <si>
    <t>Interest paid</t>
  </si>
  <si>
    <t>Net Change in Cash &amp; Cash Equivalents</t>
  </si>
  <si>
    <t>Cash &amp; cash equivalents at the end of the financial period comprise the following:</t>
  </si>
  <si>
    <t>Deposits with financial institutions</t>
  </si>
  <si>
    <t>Cash and bank</t>
  </si>
  <si>
    <t>Bank overdrafts</t>
  </si>
  <si>
    <t>Effect of exchange rate changes</t>
  </si>
  <si>
    <t>The condensed cash flow statement should be read in conjunction with the audited financial statements for the</t>
  </si>
  <si>
    <t>year ended 30 June 2007 and the accompanying explanatory notes attached to the interim financial statements .</t>
  </si>
  <si>
    <t>Part A - Explanatory Notes Pursuant to FRS 134</t>
  </si>
  <si>
    <t>A1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</si>
  <si>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</si>
  <si>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</si>
  <si>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Berhad.</t>
  </si>
  <si>
    <t>The interim financial statements should be read in conjunction with the audited financial statements for the year ended</t>
  </si>
  <si>
    <t>30 June 2007.  These explanatory notes attached to the interim financial statements provide an explanation of events and</t>
  </si>
  <si>
    <t>transactions that are significant to an understanding of the changes in the financial position and performance of the Group</t>
  </si>
  <si>
    <t>since the year ended 30 June 2007.</t>
  </si>
  <si>
    <t>A2</t>
  </si>
  <si>
    <t>Changes in Accounting Policies</t>
  </si>
  <si>
    <t xml:space="preserve">The significant accounting policies adopted are consistent with those of the audited financial statements for the year ended </t>
  </si>
  <si>
    <t>A3</t>
  </si>
  <si>
    <t>Auditors' Report on Preceding Annual Financial Statements</t>
  </si>
  <si>
    <t>The auditors' report on the financial statements for the year ended 30 June 2007 was not qualified.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</si>
  <si>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</si>
  <si>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</si>
  <si>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</si>
  <si>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</si>
  <si>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</si>
  <si>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A6</t>
  </si>
  <si>
    <t>Changes in Estimates</t>
  </si>
  <si>
    <t>estimates of amounts reported in prior financial years that have a material effect in the current quarter.</t>
  </si>
  <si>
    <t>A7</t>
  </si>
  <si>
    <t>Debt and Equity Securities</t>
  </si>
  <si>
    <t>A8</t>
  </si>
  <si>
    <t>Dividend Paid</t>
  </si>
  <si>
    <t>A9</t>
  </si>
  <si>
    <t>Segmental Information</t>
  </si>
  <si>
    <t>Current financial</t>
  </si>
  <si>
    <t>Comparative financial</t>
  </si>
  <si>
    <t>Segment Revenue</t>
  </si>
  <si>
    <t>Financial services</t>
  </si>
  <si>
    <t>Property development</t>
  </si>
  <si>
    <t>Construction</t>
  </si>
  <si>
    <t>Gaming</t>
  </si>
  <si>
    <t>Investment holding and others</t>
  </si>
  <si>
    <t>The revenue including inter-segment sales</t>
  </si>
  <si>
    <t>Elimination of inter-segment sales</t>
  </si>
  <si>
    <t>Segment Results</t>
  </si>
  <si>
    <t>Interest expense</t>
  </si>
  <si>
    <t>Interest income</t>
  </si>
  <si>
    <t>Tax expense</t>
  </si>
  <si>
    <t>A10</t>
  </si>
  <si>
    <t>Carrying Amount of Revalued Assets</t>
  </si>
  <si>
    <t>The valuations of property, plant and equipment have been brought forward without amendment from the financial statements for</t>
  </si>
  <si>
    <t>the year ended 30 June 2007.</t>
  </si>
  <si>
    <t>A11</t>
  </si>
  <si>
    <t xml:space="preserve">Subsequent Events </t>
  </si>
  <si>
    <t>A12</t>
  </si>
  <si>
    <t>Changes in Composition of the Group</t>
  </si>
  <si>
    <t>A13</t>
  </si>
  <si>
    <t>Changes in Contingent Liabilities and Contingent Assets</t>
  </si>
  <si>
    <t>There were no changes in other contingent liabilities and contingent assets since the last annual balance sheet as at 30 June 2007.</t>
  </si>
  <si>
    <t>A14</t>
  </si>
  <si>
    <t>Capital Commitments</t>
  </si>
  <si>
    <t>Approved and contracted for</t>
  </si>
  <si>
    <t>Part B - Explanatory Notes Pursuant to Appendix 9B of the Listing Requirements of Bursa Malaysia Securities Bhd</t>
  </si>
  <si>
    <t>B1</t>
  </si>
  <si>
    <t>Performance Review</t>
  </si>
  <si>
    <t>B2</t>
  </si>
  <si>
    <t>Comment on Material Change in Profit Before Taxation</t>
  </si>
  <si>
    <t>B3</t>
  </si>
  <si>
    <t>Commentary on Prospects</t>
  </si>
  <si>
    <t>B4</t>
  </si>
  <si>
    <t>Variance from Profit Forecast/Profit Guarantee</t>
  </si>
  <si>
    <t>Not applicable in this quarterly report.</t>
  </si>
  <si>
    <t>B5</t>
  </si>
  <si>
    <t>Income Tax Expense</t>
  </si>
  <si>
    <t>Taxation comprises:</t>
  </si>
  <si>
    <t xml:space="preserve">Deferred tax </t>
  </si>
  <si>
    <t>Total income tax expense</t>
  </si>
  <si>
    <t xml:space="preserve">The effective tax rate of the Group for the current year to date is disproportionate to the statutory tax rate due to tax on profits of  </t>
  </si>
  <si>
    <t xml:space="preserve">certain subsidiaries which cannot be set off against losses of other subsidiaries for tax purpose as group relief is not available. </t>
  </si>
  <si>
    <t>B6</t>
  </si>
  <si>
    <t>Sale of  Unquoted Investments and Properties</t>
  </si>
  <si>
    <t>B7</t>
  </si>
  <si>
    <t>Quoted Securities</t>
  </si>
  <si>
    <t>a)</t>
  </si>
  <si>
    <t>Total purchase consideration</t>
  </si>
  <si>
    <t>Total sale proceeds</t>
  </si>
  <si>
    <t>Total gain on disposals</t>
  </si>
  <si>
    <t>b)</t>
  </si>
  <si>
    <t>At cost</t>
  </si>
  <si>
    <t>At book value</t>
  </si>
  <si>
    <t>At Market Value</t>
  </si>
  <si>
    <t>B8</t>
  </si>
  <si>
    <t>Corporate Proposals</t>
  </si>
  <si>
    <t>Status of Corporate Proposals</t>
  </si>
  <si>
    <t>B9</t>
  </si>
  <si>
    <t>Group Borrowings</t>
  </si>
  <si>
    <t>Short term borrowings :</t>
  </si>
  <si>
    <t>Secured</t>
  </si>
  <si>
    <t>Long term borrowings :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</si>
  <si>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</si>
  <si>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</si>
  <si>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</si>
  <si>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</si>
  <si>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</si>
  <si>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</si>
  <si>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</si>
  <si>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</si>
  <si>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B13</t>
  </si>
  <si>
    <t>Earnings Per Share</t>
  </si>
  <si>
    <t>Basic</t>
  </si>
  <si>
    <t>Basic earnings per share (Sen)</t>
  </si>
  <si>
    <t>(b)</t>
  </si>
  <si>
    <t>Diluted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</si>
  <si>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</si>
  <si>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</si>
  <si>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</si>
  <si>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</si>
  <si>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</si>
  <si>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</si>
  <si>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</si>
  <si>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Warrants</t>
  </si>
  <si>
    <t>Diluted earnings per share (Sen)</t>
  </si>
  <si>
    <t>B14</t>
  </si>
  <si>
    <t>Status of the Proposed Disposal of Companies</t>
  </si>
  <si>
    <t>On behalf of the Board</t>
  </si>
  <si>
    <t>Lim Yoke Si</t>
  </si>
  <si>
    <t>Company Secretary</t>
  </si>
  <si>
    <t>Kuala Lumpur</t>
  </si>
  <si>
    <t>Equity holder of the Company</t>
  </si>
  <si>
    <t xml:space="preserve">The condensed consolidated income statements should be read in conjunction with the audited financial statements for the </t>
  </si>
  <si>
    <t>year ended 30 June 2007 and the accompanying explanatory notes attached to the interim financial statements.</t>
  </si>
  <si>
    <t>The condensed consolidated balance sheet should be read in conjunction with the audited financial statements for the year ended</t>
  </si>
  <si>
    <t>30 June 2007 and the accompanying explanatory notes attached to the interim financial statements.</t>
  </si>
  <si>
    <t>equity holders of the Company:</t>
  </si>
  <si>
    <t xml:space="preserve">Comparative </t>
  </si>
  <si>
    <t>of the Company</t>
  </si>
  <si>
    <t xml:space="preserve">Profit attributable to ordinary equity holders </t>
  </si>
  <si>
    <t>of the Company (RM'000)</t>
  </si>
  <si>
    <t>shares in issue ('000)</t>
  </si>
  <si>
    <t>holders of the Company</t>
  </si>
  <si>
    <t xml:space="preserve">Adjusted profit attributable to ordinary equity </t>
  </si>
  <si>
    <t>Adjusted weighted average number of</t>
  </si>
  <si>
    <t>of ordinary shares</t>
  </si>
  <si>
    <t>Attributable to equity holders of the Company</t>
  </si>
  <si>
    <t>30 Jun 2007</t>
  </si>
  <si>
    <t>Proceeds from disposal of property, plant and equipment</t>
  </si>
  <si>
    <t>Net cash (used in)/generated from financing activities</t>
  </si>
  <si>
    <t>Purchases and disposals of quoted securities:</t>
  </si>
  <si>
    <t>Total loss on disposals</t>
  </si>
  <si>
    <t>Irredeemable Convertible Unsecured Loan Stocks ("ICULS")</t>
  </si>
  <si>
    <t>Purchase of property, plant and equipment</t>
  </si>
  <si>
    <t>Share premium reduction</t>
  </si>
  <si>
    <t>Allowance for doubtful debts</t>
  </si>
  <si>
    <t>There were no corporate proposals announced during the quarter under review.</t>
  </si>
  <si>
    <t>Profit before tax</t>
  </si>
  <si>
    <t>Profit for the year</t>
  </si>
  <si>
    <t>30 Jun 2008</t>
  </si>
  <si>
    <t>For the Forth Quarter Ended 30 June 2008</t>
  </si>
  <si>
    <t>Net gains on restructuring scheme</t>
  </si>
  <si>
    <t>As at 30 June 2008</t>
  </si>
  <si>
    <t>Prepaid lease payments</t>
  </si>
  <si>
    <t>Due to related companies, net</t>
  </si>
  <si>
    <t>For the year ended 30 June 2008</t>
  </si>
  <si>
    <t>Equity Component of</t>
  </si>
  <si>
    <t>RCCPS-B</t>
  </si>
  <si>
    <t>Profit during the year</t>
  </si>
  <si>
    <t>Deferred tax adjustment</t>
  </si>
  <si>
    <t>Foreign exchange differences</t>
  </si>
  <si>
    <t>At 30 June 2008</t>
  </si>
  <si>
    <t>Comparative year todate 30 June 2007</t>
  </si>
  <si>
    <t>(These figures have been audited)</t>
  </si>
  <si>
    <t>Effects of adopting FRS 140</t>
  </si>
  <si>
    <t>Reversal of deferred tax liabilities</t>
  </si>
  <si>
    <t xml:space="preserve">Capital reduction and </t>
  </si>
  <si>
    <t xml:space="preserve">   consolidation</t>
  </si>
  <si>
    <t>Ordinary shares issued during the year:</t>
  </si>
  <si>
    <t xml:space="preserve">   - Issued for cash</t>
  </si>
  <si>
    <t xml:space="preserve">   - Acquisition of subsidiaries</t>
  </si>
  <si>
    <t xml:space="preserve">   - Acquisition of land held for</t>
  </si>
  <si>
    <t xml:space="preserve">        property development </t>
  </si>
  <si>
    <t xml:space="preserve">   - Acquisition of a subsidiary</t>
  </si>
  <si>
    <t xml:space="preserve">   - Debts restructuring</t>
  </si>
  <si>
    <t>Restructuring costs</t>
  </si>
  <si>
    <t>Equity component of:</t>
  </si>
  <si>
    <t xml:space="preserve">   - ICULS</t>
  </si>
  <si>
    <t xml:space="preserve">   - ICB</t>
  </si>
  <si>
    <t xml:space="preserve">   - RCCPS-B</t>
  </si>
  <si>
    <t>Disposal of subsidiaries</t>
  </si>
  <si>
    <t>At 30 June 2007</t>
  </si>
  <si>
    <t>Year To Date</t>
  </si>
  <si>
    <t>Adjustments for :-</t>
  </si>
  <si>
    <t>Bad debts written off</t>
  </si>
  <si>
    <t>Depreciation of property, plant and equipment</t>
  </si>
  <si>
    <t>Loss on disposal of investments</t>
  </si>
  <si>
    <t>Impairment of goodwill</t>
  </si>
  <si>
    <t>Impairment of investments</t>
  </si>
  <si>
    <t>Impairment of property, plant and equipment</t>
  </si>
  <si>
    <t>Loss on debt settlement to creditors</t>
  </si>
  <si>
    <t>Loss on assignment of interco debts</t>
  </si>
  <si>
    <t>Provision for interest in put option</t>
  </si>
  <si>
    <t>Share of post acquisition losses on earlier acquisition</t>
  </si>
  <si>
    <t>Gain on swapping of RCCPS-B</t>
  </si>
  <si>
    <t xml:space="preserve">Net gain on disposal of subsidiaries </t>
  </si>
  <si>
    <t>Interest waiver on borrowings</t>
  </si>
  <si>
    <t>Reversal of impairment of investments</t>
  </si>
  <si>
    <t>Write back of payables</t>
  </si>
  <si>
    <t>Compensation for low coupon rate received via shares</t>
  </si>
  <si>
    <t>Dividend income</t>
  </si>
  <si>
    <t>Fair value adjustment on investment properties</t>
  </si>
  <si>
    <t>Waiver of amount due to a disposed subsidiary</t>
  </si>
  <si>
    <t>Net cash (used in)/generated from operating activities</t>
  </si>
  <si>
    <t xml:space="preserve">Increase in land held for property development </t>
  </si>
  <si>
    <t>Decrease/(increase) in long term investments</t>
  </si>
  <si>
    <t>Acquisition of subsidiaries, net of cash acquired</t>
  </si>
  <si>
    <t xml:space="preserve">Purchase of short term investments </t>
  </si>
  <si>
    <t>Dividend received</t>
  </si>
  <si>
    <t>Proceeds from issuance of ordinary shares</t>
  </si>
  <si>
    <t>Proceeds from issuance of debts instruments</t>
  </si>
  <si>
    <t>Proceeds from borrowings</t>
  </si>
  <si>
    <t>Repayment of hire purchase payables</t>
  </si>
  <si>
    <t>Compensation for low coupon rate paid</t>
  </si>
  <si>
    <t>Cash &amp; Cash Equivalents at beginning of year</t>
  </si>
  <si>
    <t>Cash &amp; Cash Equivalents at end of year</t>
  </si>
  <si>
    <t>30 June 2007 except for the adoption of the following FRSs:</t>
  </si>
  <si>
    <t>Effective for financial periods</t>
  </si>
  <si>
    <t>beginning on or after</t>
  </si>
  <si>
    <t>FRS 117</t>
  </si>
  <si>
    <t>Leases</t>
  </si>
  <si>
    <t>1 October 2006</t>
  </si>
  <si>
    <t>FRS 124</t>
  </si>
  <si>
    <t>Related Party Transactions</t>
  </si>
  <si>
    <t>FRS 6</t>
  </si>
  <si>
    <t>Exploration for and Evaluation of Mineral Resources</t>
  </si>
  <si>
    <t>1 January 2007</t>
  </si>
  <si>
    <t>Amendment to FRS 119:</t>
  </si>
  <si>
    <t xml:space="preserve">Employee Benefit - Actuarial Gains and Losses, Group Plans </t>
  </si>
  <si>
    <t>and Disclosures</t>
  </si>
  <si>
    <t>1 July 2007</t>
  </si>
  <si>
    <t>FRS 107:</t>
  </si>
  <si>
    <t>Cash Flow Statements</t>
  </si>
  <si>
    <t>FRS 111:</t>
  </si>
  <si>
    <t>Construction Contracts</t>
  </si>
  <si>
    <t>FRS 112:</t>
  </si>
  <si>
    <t>Income Taxes</t>
  </si>
  <si>
    <t>FRS 118:</t>
  </si>
  <si>
    <t>FRS 120:</t>
  </si>
  <si>
    <t>Accounting for Government Grants and Disclosure of Government Assistance</t>
  </si>
  <si>
    <t>FRS 134:</t>
  </si>
  <si>
    <t>Interim Financial Reporting</t>
  </si>
  <si>
    <t>FRS 137:</t>
  </si>
  <si>
    <t>Provision, Contingent Liabilities and Contingent Assets</t>
  </si>
  <si>
    <t>Amendment to FRS 121:</t>
  </si>
  <si>
    <t xml:space="preserve">The Effects of Changes in Foreign Exchange Rates - Net </t>
  </si>
  <si>
    <t>Investment in a Foreign Operation</t>
  </si>
  <si>
    <t>The adoption of the above revised FRSs do not results in significant changes in accounting policies of the Group and the Company.</t>
  </si>
  <si>
    <t>The principal changes in accounting policies resulting from adoption of FRS 117 are discussed below:</t>
  </si>
  <si>
    <t>Leasehold land held for owned use</t>
  </si>
  <si>
    <t>Prior to 1 July 2007, leasehold land held for own use was classified as property, plant and equipment and was stated at cost less</t>
  </si>
  <si>
    <t>accumulated depreciation and impairment losses.  The adoption of the revised FRS 117 has resulted in a change in the accounting</t>
  </si>
  <si>
    <t>policy relating to the classification of leases of land and building.  Leases of land and buildings are classified as operating or finance</t>
  </si>
  <si>
    <t>leases in the same way as leases of other assets and the land and buildings elements of a lease of land and buildings are considered</t>
  </si>
  <si>
    <t>separately for the purposes of lease classification.</t>
  </si>
  <si>
    <t>Leasehold land held for own use is now classified as operating lease and where necessary, the minimum lease payments or the up-</t>
  </si>
  <si>
    <t>front payments made are allocated between the land and the buildings elements in proportion to the relative fair values for leasehold</t>
  </si>
  <si>
    <t xml:space="preserve">interests in the land element and building element of the lease at the inception of the lease.  The up-front payment represents </t>
  </si>
  <si>
    <t>pre-paid lease payments and are amortised on a strait-line basis over the lease term.</t>
  </si>
  <si>
    <t>Upon the adoption of the revised FRS 117 at 1 July 2007, the unamortised amount of leasehold land is retained as the surrogate</t>
  </si>
  <si>
    <t xml:space="preserve">carrying amount of prepaid lease payments as allowed by the transitional provisions.  The effects on the consolidated balance </t>
  </si>
  <si>
    <t>sheet as at 30 June 2008 are set out below:</t>
  </si>
  <si>
    <t>Decrease in property, plant and equipment</t>
  </si>
  <si>
    <t>Increase in prepaid land lease payments</t>
  </si>
  <si>
    <t>There were no effects on the consolidated income statement for the year ended 30 June 2008.</t>
  </si>
  <si>
    <t>The reclassification of leasehold land as prepaid lease payments has been accounted for restrospectively and as such, certain</t>
  </si>
  <si>
    <t>comparatives have been restated.</t>
  </si>
  <si>
    <t>Previously Stated</t>
  </si>
  <si>
    <t>Adjustment</t>
  </si>
  <si>
    <t>Restated</t>
  </si>
  <si>
    <t>Group</t>
  </si>
  <si>
    <t>Prepaid land lease payments</t>
  </si>
  <si>
    <t>There were no unusual items affecting assets, liabilities, equity, net income or cash flows during the financial year to date.</t>
  </si>
  <si>
    <t>There were no material changes in estimates of amounts reported in prior quarters of the current financial year or changes in</t>
  </si>
  <si>
    <t xml:space="preserve">There were no issuance and repayment of debts and equity securities, share buy-backs, share cancellations, shares held as </t>
  </si>
  <si>
    <t>treasury shares and resale of treasury shares for the current financial year.</t>
  </si>
  <si>
    <t>No interim dividend has been paid and/or recommended for the current financial year to date.</t>
  </si>
  <si>
    <t>30 June 2008</t>
  </si>
  <si>
    <t>30 June 2007</t>
  </si>
  <si>
    <t>Net gains on restructuring</t>
  </si>
  <si>
    <t>Profit after tax</t>
  </si>
  <si>
    <t>There were no material events subsequent to the end of the current financial year to date except for the following:</t>
  </si>
  <si>
    <t xml:space="preserve">On 25 July 2008, the Company has acquired a shelf company, Global Administration Sdn Bhd ("GASB") for a total consideration </t>
  </si>
  <si>
    <t>of RM2.00.  GASB has an authorised share capital of RM100,000 divided into 100,000 ordinary shares of RM1.00.  The issued and</t>
  </si>
  <si>
    <t>paid up capital of GASB is RM2.00.  GASB will be involved in the provision of property management services.</t>
  </si>
  <si>
    <t>On 15 August 2008, Olympia Development Sdn Bhd ("ODSB"), a 63.75% owned subsidiary of City Land Sdn Bhd, which  in turn</t>
  </si>
  <si>
    <t xml:space="preserve">is a wholly-owned subsidiary of the Company, has purchased the entire 7.5% equity interest representing 750,000 ordinary shares </t>
  </si>
  <si>
    <t>of RM1.00 each in Sierra Development Sdn Bhd ("SDSB") from a shareholder for a total purchase consideration of RM1,950,000.</t>
  </si>
  <si>
    <t>With the aforesaid acquisition, the equity interest of ODSB has increased from 80% to 87.5% in SDSB.</t>
  </si>
  <si>
    <t>There were no changes in the Composition of the Group for the current financial year to date.</t>
  </si>
  <si>
    <t>Capital Commitments not provided for in the interim financial statements as at 30 June 2008 are as follows:</t>
  </si>
  <si>
    <t>30 June 2007.  The decrease in Group's revenue was mainly due to lower sales registered by property division.</t>
  </si>
  <si>
    <t xml:space="preserve">The Group's  profit before taxation attributable to members of the Company for the current quarter ended 30 June 2008 decreased </t>
  </si>
  <si>
    <t>year  to date</t>
  </si>
  <si>
    <t>Current tax</t>
  </si>
  <si>
    <t xml:space="preserve">There were no sale of unquoted investments and properties except for the disposal of unquoted shares on 20 June 2008  which </t>
  </si>
  <si>
    <t>resulted in a profit on disposal of RM39,167.</t>
  </si>
  <si>
    <t>Investment in quoted securities as at 30 June 2008:</t>
  </si>
  <si>
    <t>As at 30 June 2008, the Group borrowings are as follows :</t>
  </si>
  <si>
    <t>No interim ordinary dividend has been declared for the current financial year ended 30 June 2008 (30 June 2007: Nil).</t>
  </si>
  <si>
    <t>Net cash generated from/(used in) investing activities</t>
  </si>
  <si>
    <t>For the purpose of calculating diluted earnings per share, the profit for the year attributable to ordinary equity holders of the Company</t>
  </si>
  <si>
    <t xml:space="preserve">and the weighted average number of ordinary shares in issue during the year have been adjusted for the dilutive effects of all </t>
  </si>
  <si>
    <t>potential ordinary shares, i.e. Warrants, ICULS and ICB.</t>
  </si>
  <si>
    <t>During the financial year, the Company has not entered into any agreement to dispose part or the entire equity interest in MA Realty</t>
  </si>
  <si>
    <t>Sdn. Bhd., Naturelle Sdn. Bhd. and Harta Sekata Sdn. Bhd.</t>
  </si>
  <si>
    <t>Basic earnings per share amounts are calculated by dividing profit for the year attributable to ordinary equity holders of the Company</t>
  </si>
  <si>
    <t>by the weighted average number of ordinary shares in issue during the year held by the Company.</t>
  </si>
  <si>
    <t>The Group expects to register moderate growth for the next financial year ending 30 June 2009 from its gaming and investment property</t>
  </si>
  <si>
    <t>divisions.</t>
  </si>
  <si>
    <t>Status of Utilisation of Proceeds</t>
  </si>
  <si>
    <t>The status of utilisation of proceeds are as follows:</t>
  </si>
  <si>
    <t>Proposed</t>
  </si>
  <si>
    <t>Actual</t>
  </si>
  <si>
    <t>Unutilised</t>
  </si>
  <si>
    <t>Utilisation</t>
  </si>
  <si>
    <t>Amount</t>
  </si>
  <si>
    <t>Purpose</t>
  </si>
  <si>
    <t>Proceeds from Rights Issue:</t>
  </si>
  <si>
    <t>Financing for the KHD Joint Development</t>
  </si>
  <si>
    <t>Financing for the Duta Plaza Project</t>
  </si>
  <si>
    <t>Part financing of the Subscription</t>
  </si>
  <si>
    <t>General working capital</t>
  </si>
  <si>
    <t>Proceeds from Special Issue:</t>
  </si>
  <si>
    <t>Compensation for low coupon payments</t>
  </si>
  <si>
    <t>*</t>
  </si>
  <si>
    <t>Stamp duties on Acquisitions</t>
  </si>
  <si>
    <t>RPGT and income tax on OIB's Disposals</t>
  </si>
  <si>
    <t>#</t>
  </si>
  <si>
    <t>Payment for defaulted tax of UMP</t>
  </si>
  <si>
    <t>Tax penalty payment</t>
  </si>
  <si>
    <t>Contingency for Duta Plaza Joint Development</t>
  </si>
  <si>
    <t>Restructuring expenses</t>
  </si>
  <si>
    <t>Note:</t>
  </si>
  <si>
    <t>The amount will be utilised pending final agreement with Inland Revenue Board.</t>
  </si>
  <si>
    <t>The remaining balance of unutilised amount has been allocated as working capital for the core business of the group.</t>
  </si>
  <si>
    <t>28 August 2008</t>
  </si>
  <si>
    <t xml:space="preserve">The Group's revenue for the current quarter ended 30 June 2008 decreased to RM88.2 million from RM99.6 million in the quarter ended </t>
  </si>
  <si>
    <t xml:space="preserve">The profit after taxation attributable to members of the Company for the current quarter ended 30 June 2008 decreased to RM6.5 million </t>
  </si>
  <si>
    <t>as compared to a profit after tax of RM638.3 million reported in the quarter ended 30 June 2007.   The lower profit after taxation was</t>
  </si>
  <si>
    <t xml:space="preserve">to RM8.6 million as compared to a profit before tax of RM651.5 million reported in the quarter ended 30 June 2007.  The lower profit before </t>
  </si>
  <si>
    <t>taxation was mainly due to the absence of net gains from restructuring scheme of RM671.9 million and lower finance costs.</t>
  </si>
  <si>
    <t>mainly due to the absence of net gains from restructuring scheme, lower finance costs and lower income tax expense.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</si>
</sst>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#,##0.0_);\(#,##0.0\)"/>
    <numFmt numFmtId="175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19" applyNumberFormat="1" applyFont="1" applyFill="1" applyAlignment="1" quotePrefix="1">
      <alignment horizontal="left"/>
      <protection/>
    </xf>
    <xf numFmtId="172" fontId="2" fillId="0" borderId="0" xfId="15" applyNumberFormat="1" applyFont="1" applyFill="1" applyAlignment="1">
      <alignment/>
    </xf>
    <xf numFmtId="0" fontId="3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>
      <alignment/>
      <protection/>
    </xf>
    <xf numFmtId="0" fontId="2" fillId="0" borderId="0" xfId="19" applyNumberFormat="1" applyFont="1" applyFill="1">
      <alignment/>
      <protection/>
    </xf>
    <xf numFmtId="172" fontId="4" fillId="0" borderId="0" xfId="15" applyNumberFormat="1" applyFont="1" applyFill="1" applyAlignment="1">
      <alignment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2" fillId="0" borderId="1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/>
      <protection/>
    </xf>
    <xf numFmtId="172" fontId="2" fillId="0" borderId="2" xfId="15" applyNumberFormat="1" applyFont="1" applyFill="1" applyBorder="1" applyAlignment="1">
      <alignment/>
    </xf>
    <xf numFmtId="172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 horizontal="left"/>
      <protection/>
    </xf>
    <xf numFmtId="4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 horizontal="right"/>
    </xf>
    <xf numFmtId="173" fontId="2" fillId="0" borderId="0" xfId="15" applyNumberFormat="1" applyFont="1" applyFill="1" applyAlignment="1">
      <alignment horizontal="center"/>
    </xf>
    <xf numFmtId="172" fontId="2" fillId="0" borderId="3" xfId="19" applyNumberFormat="1" applyFont="1" applyFill="1" applyBorder="1">
      <alignment/>
      <protection/>
    </xf>
    <xf numFmtId="172" fontId="2" fillId="0" borderId="4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/>
    </xf>
    <xf numFmtId="172" fontId="2" fillId="0" borderId="5" xfId="19" applyNumberFormat="1" applyFont="1" applyFill="1" applyBorder="1">
      <alignment/>
      <protection/>
    </xf>
    <xf numFmtId="9" fontId="2" fillId="0" borderId="0" xfId="19" applyNumberFormat="1" applyFont="1" applyFill="1">
      <alignment/>
      <protection/>
    </xf>
    <xf numFmtId="172" fontId="2" fillId="0" borderId="6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4" xfId="19" applyNumberFormat="1" applyFont="1" applyFill="1" applyBorder="1">
      <alignment/>
      <protection/>
    </xf>
    <xf numFmtId="40" fontId="2" fillId="0" borderId="0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0" fontId="2" fillId="2" borderId="0" xfId="20" applyFont="1" applyFill="1">
      <alignment/>
      <protection/>
    </xf>
    <xf numFmtId="0" fontId="1" fillId="2" borderId="0" xfId="20" applyFont="1" applyFill="1">
      <alignment/>
      <protection/>
    </xf>
    <xf numFmtId="0" fontId="5" fillId="2" borderId="0" xfId="20" applyFont="1" applyFill="1" applyAlignment="1">
      <alignment horizontal="left"/>
      <protection/>
    </xf>
    <xf numFmtId="0" fontId="2" fillId="2" borderId="0" xfId="20" applyFont="1" applyFill="1" applyBorder="1">
      <alignment/>
      <protection/>
    </xf>
    <xf numFmtId="172" fontId="2" fillId="2" borderId="0" xfId="15" applyNumberFormat="1" applyFont="1" applyFill="1" applyAlignment="1">
      <alignment/>
    </xf>
    <xf numFmtId="172" fontId="2" fillId="2" borderId="7" xfId="15" applyNumberFormat="1" applyFont="1" applyFill="1" applyBorder="1" applyAlignment="1">
      <alignment/>
    </xf>
    <xf numFmtId="172" fontId="2" fillId="2" borderId="0" xfId="15" applyNumberFormat="1" applyFont="1" applyFill="1" applyBorder="1" applyAlignment="1">
      <alignment/>
    </xf>
    <xf numFmtId="172" fontId="2" fillId="0" borderId="0" xfId="20" applyNumberFormat="1" applyFont="1" applyFill="1">
      <alignment/>
      <protection/>
    </xf>
    <xf numFmtId="172" fontId="2" fillId="2" borderId="0" xfId="20" applyNumberFormat="1" applyFont="1" applyFill="1" applyBorder="1">
      <alignment/>
      <protection/>
    </xf>
    <xf numFmtId="38" fontId="2" fillId="2" borderId="0" xfId="19" applyFont="1" applyFill="1">
      <alignment/>
      <protection/>
    </xf>
    <xf numFmtId="0" fontId="6" fillId="0" borderId="0" xfId="19" applyNumberFormat="1" applyFont="1" applyFill="1" applyAlignment="1" quotePrefix="1">
      <alignment horizontal="left"/>
      <protection/>
    </xf>
    <xf numFmtId="172" fontId="1" fillId="0" borderId="0" xfId="15" applyNumberFormat="1" applyFont="1" applyFill="1" applyAlignment="1">
      <alignment horizontal="centerContinuous"/>
    </xf>
    <xf numFmtId="0" fontId="1" fillId="0" borderId="0" xfId="19" applyNumberFormat="1" applyFont="1" applyFill="1" applyAlignment="1">
      <alignment horizontal="center"/>
      <protection/>
    </xf>
    <xf numFmtId="172" fontId="1" fillId="0" borderId="0" xfId="15" applyNumberFormat="1" applyFont="1" applyFill="1" applyBorder="1" applyAlignment="1">
      <alignment horizontal="center"/>
    </xf>
    <xf numFmtId="172" fontId="1" fillId="0" borderId="0" xfId="15" applyNumberFormat="1" applyFont="1" applyFill="1" applyBorder="1" applyAlignment="1" quotePrefix="1">
      <alignment horizontal="center"/>
    </xf>
    <xf numFmtId="0" fontId="2" fillId="0" borderId="0" xfId="19" applyNumberFormat="1" applyFont="1" applyFill="1" applyBorder="1">
      <alignment/>
      <protection/>
    </xf>
    <xf numFmtId="172" fontId="2" fillId="0" borderId="1" xfId="19" applyNumberFormat="1" applyFont="1" applyFill="1" applyBorder="1">
      <alignment/>
      <protection/>
    </xf>
    <xf numFmtId="172" fontId="2" fillId="0" borderId="0" xfId="19" applyNumberFormat="1" applyFont="1" applyFill="1" applyBorder="1">
      <alignment/>
      <protection/>
    </xf>
    <xf numFmtId="172" fontId="2" fillId="0" borderId="7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 vertical="top"/>
      <protection/>
    </xf>
    <xf numFmtId="0" fontId="7" fillId="0" borderId="0" xfId="19" applyNumberFormat="1" applyFont="1" applyFill="1">
      <alignment/>
      <protection/>
    </xf>
    <xf numFmtId="0" fontId="7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 applyAlignment="1">
      <alignment horizontal="left"/>
      <protection/>
    </xf>
    <xf numFmtId="0" fontId="2" fillId="0" borderId="0" xfId="19" applyNumberFormat="1" applyFont="1" applyFill="1" applyAlignment="1">
      <alignment/>
      <protection/>
    </xf>
    <xf numFmtId="0" fontId="2" fillId="0" borderId="0" xfId="0" applyNumberFormat="1" applyFont="1" applyAlignment="1">
      <alignment/>
    </xf>
    <xf numFmtId="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left" vertical="top"/>
      <protection/>
    </xf>
    <xf numFmtId="0" fontId="2" fillId="0" borderId="0" xfId="19" applyNumberFormat="1" applyFont="1" applyFill="1" applyAlignment="1">
      <alignment horizontal="left" vertical="top"/>
      <protection/>
    </xf>
    <xf numFmtId="0" fontId="2" fillId="0" borderId="0" xfId="15" applyNumberFormat="1" applyFont="1" applyFill="1" applyAlignment="1">
      <alignment/>
    </xf>
    <xf numFmtId="0" fontId="1" fillId="0" borderId="0" xfId="19" applyNumberFormat="1" applyFont="1" applyFill="1" applyAlignment="1" quotePrefix="1">
      <alignment horizontal="left" vertical="top"/>
      <protection/>
    </xf>
    <xf numFmtId="0" fontId="1" fillId="0" borderId="0" xfId="19" applyNumberFormat="1" applyFont="1" applyFill="1" applyAlignment="1">
      <alignment horizontal="left" vertical="top"/>
      <protection/>
    </xf>
    <xf numFmtId="172" fontId="2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 horizontal="center" vertical="top"/>
      <protection/>
    </xf>
    <xf numFmtId="172" fontId="2" fillId="0" borderId="0" xfId="15" applyNumberFormat="1" applyFont="1" applyFill="1" applyAlignment="1">
      <alignment horizontal="center"/>
    </xf>
    <xf numFmtId="49" fontId="8" fillId="0" borderId="0" xfId="19" applyNumberFormat="1" applyFont="1" applyFill="1" applyAlignment="1">
      <alignment horizontal="center" vertical="top"/>
      <protection/>
    </xf>
    <xf numFmtId="15" fontId="2" fillId="0" borderId="0" xfId="19" applyNumberFormat="1" applyFont="1" applyFill="1">
      <alignment/>
      <protection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right"/>
    </xf>
    <xf numFmtId="172" fontId="2" fillId="0" borderId="0" xfId="19" applyNumberFormat="1" applyFont="1" applyFill="1" applyAlignment="1">
      <alignment horizontal="right"/>
      <protection/>
    </xf>
    <xf numFmtId="172" fontId="2" fillId="0" borderId="8" xfId="19" applyNumberFormat="1" applyFont="1" applyFill="1" applyBorder="1">
      <alignment/>
      <protection/>
    </xf>
    <xf numFmtId="0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/>
      <protection/>
    </xf>
    <xf numFmtId="0" fontId="1" fillId="0" borderId="0" xfId="19" applyNumberFormat="1" applyFont="1" applyFill="1" applyAlignment="1">
      <alignment/>
      <protection/>
    </xf>
    <xf numFmtId="172" fontId="2" fillId="0" borderId="9" xfId="19" applyNumberFormat="1" applyFont="1" applyFill="1" applyBorder="1" applyAlignment="1">
      <alignment/>
      <protection/>
    </xf>
    <xf numFmtId="172" fontId="2" fillId="0" borderId="0" xfId="19" applyNumberFormat="1" applyFont="1" applyFill="1" applyBorder="1" applyAlignment="1">
      <alignment/>
      <protection/>
    </xf>
    <xf numFmtId="0" fontId="7" fillId="0" borderId="0" xfId="19" applyNumberFormat="1" applyFont="1" applyFill="1" applyAlignment="1">
      <alignment/>
      <protection/>
    </xf>
    <xf numFmtId="38" fontId="2" fillId="0" borderId="0" xfId="19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/>
      <protection/>
    </xf>
    <xf numFmtId="0" fontId="2" fillId="0" borderId="0" xfId="15" applyNumberFormat="1" applyFont="1" applyFill="1" applyAlignment="1">
      <alignment/>
    </xf>
    <xf numFmtId="0" fontId="2" fillId="0" borderId="0" xfId="15" applyNumberFormat="1" applyFont="1" applyFill="1" applyAlignment="1" quotePrefix="1">
      <alignment/>
    </xf>
    <xf numFmtId="38" fontId="2" fillId="0" borderId="0" xfId="19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72" fontId="2" fillId="0" borderId="0" xfId="19" applyNumberFormat="1" applyFont="1" applyFill="1" applyAlignment="1" quotePrefix="1">
      <alignment horizontal="center"/>
      <protection/>
    </xf>
    <xf numFmtId="172" fontId="8" fillId="0" borderId="0" xfId="19" applyNumberFormat="1" applyFont="1" applyFill="1" applyAlignment="1" quotePrefix="1">
      <alignment horizontal="center"/>
      <protection/>
    </xf>
    <xf numFmtId="172" fontId="8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/>
      <protection/>
    </xf>
    <xf numFmtId="172" fontId="2" fillId="0" borderId="0" xfId="15" applyNumberFormat="1" applyFont="1" applyFill="1" applyAlignment="1">
      <alignment/>
    </xf>
    <xf numFmtId="0" fontId="9" fillId="0" borderId="0" xfId="19" applyNumberFormat="1" applyFont="1" applyFill="1" applyAlignment="1">
      <alignment horizontal="right" vertical="top"/>
      <protection/>
    </xf>
    <xf numFmtId="38" fontId="9" fillId="0" borderId="0" xfId="19" applyNumberFormat="1" applyFont="1" applyFill="1" applyAlignment="1">
      <alignment horizontal="right" vertical="top"/>
      <protection/>
    </xf>
    <xf numFmtId="38" fontId="2" fillId="0" borderId="0" xfId="19" applyNumberFormat="1" applyFont="1" applyFill="1" applyAlignment="1">
      <alignment horizontal="right"/>
      <protection/>
    </xf>
    <xf numFmtId="43" fontId="2" fillId="0" borderId="0" xfId="19" applyNumberFormat="1" applyFont="1" applyFill="1">
      <alignment/>
      <protection/>
    </xf>
    <xf numFmtId="38" fontId="2" fillId="0" borderId="9" xfId="19" applyNumberFormat="1" applyFont="1" applyFill="1" applyBorder="1">
      <alignment/>
      <protection/>
    </xf>
    <xf numFmtId="38" fontId="1" fillId="0" borderId="0" xfId="19" applyNumberFormat="1" applyFont="1" applyFill="1" applyAlignment="1">
      <alignment horizontal="left"/>
      <protection/>
    </xf>
    <xf numFmtId="38" fontId="1" fillId="0" borderId="0" xfId="19" applyNumberFormat="1" applyFont="1" applyFill="1">
      <alignment/>
      <protection/>
    </xf>
    <xf numFmtId="172" fontId="2" fillId="0" borderId="0" xfId="19" applyNumberFormat="1" applyFont="1" applyFill="1" applyAlignment="1">
      <alignment horizontal="center" vertical="top"/>
      <protection/>
    </xf>
    <xf numFmtId="172" fontId="2" fillId="0" borderId="0" xfId="15" applyNumberFormat="1" applyFont="1" applyFill="1" applyBorder="1" applyAlignment="1">
      <alignment/>
    </xf>
    <xf numFmtId="0" fontId="1" fillId="0" borderId="0" xfId="19" applyNumberFormat="1" applyFont="1" applyFill="1" applyAlignment="1" quotePrefix="1">
      <alignment/>
      <protection/>
    </xf>
    <xf numFmtId="172" fontId="2" fillId="0" borderId="1" xfId="19" applyNumberFormat="1" applyFont="1" applyFill="1" applyBorder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15" applyNumberFormat="1" applyFont="1" applyFill="1" applyAlignment="1" quotePrefix="1">
      <alignment/>
    </xf>
    <xf numFmtId="172" fontId="2" fillId="0" borderId="2" xfId="19" applyNumberFormat="1" applyFont="1" applyFill="1" applyBorder="1" applyAlignment="1">
      <alignment/>
      <protection/>
    </xf>
    <xf numFmtId="0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center"/>
    </xf>
    <xf numFmtId="0" fontId="2" fillId="0" borderId="0" xfId="19" applyNumberFormat="1" applyFont="1" applyFill="1" applyAlignment="1">
      <alignment horizontal="right" vertical="top"/>
      <protection/>
    </xf>
    <xf numFmtId="0" fontId="9" fillId="0" borderId="0" xfId="19" applyNumberFormat="1" applyFont="1" applyFill="1">
      <alignment/>
      <protection/>
    </xf>
    <xf numFmtId="173" fontId="2" fillId="0" borderId="2" xfId="19" applyNumberFormat="1" applyFont="1" applyFill="1" applyBorder="1">
      <alignment/>
      <protection/>
    </xf>
    <xf numFmtId="174" fontId="2" fillId="0" borderId="2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right"/>
      <protection/>
    </xf>
    <xf numFmtId="172" fontId="8" fillId="0" borderId="0" xfId="19" applyNumberFormat="1" applyFont="1" applyFill="1" applyAlignment="1" quotePrefix="1">
      <alignment horizontal="right" vertical="top"/>
      <protection/>
    </xf>
    <xf numFmtId="172" fontId="2" fillId="0" borderId="0" xfId="19" applyNumberFormat="1" applyFont="1" applyFill="1" applyAlignment="1">
      <alignment horizontal="right" vertical="top"/>
      <protection/>
    </xf>
    <xf numFmtId="173" fontId="2" fillId="0" borderId="2" xfId="19" applyNumberFormat="1" applyFont="1" applyFill="1" applyBorder="1" applyAlignment="1">
      <alignment horizontal="right" vertical="top"/>
      <protection/>
    </xf>
    <xf numFmtId="173" fontId="2" fillId="0" borderId="0" xfId="19" applyNumberFormat="1" applyFont="1" applyFill="1" applyBorder="1" applyAlignment="1">
      <alignment horizontal="right" vertical="top"/>
      <protection/>
    </xf>
    <xf numFmtId="38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 applyAlignment="1">
      <alignment horizontal="left"/>
      <protection/>
    </xf>
    <xf numFmtId="37" fontId="1" fillId="0" borderId="0" xfId="19" applyNumberFormat="1" applyFont="1" applyFill="1" applyAlignment="1">
      <alignment horizontal="left"/>
      <protection/>
    </xf>
    <xf numFmtId="37" fontId="2" fillId="0" borderId="0" xfId="19" applyNumberFormat="1" applyFont="1" applyFill="1" applyAlignment="1" quotePrefix="1">
      <alignment horizontal="left"/>
      <protection/>
    </xf>
    <xf numFmtId="15" fontId="2" fillId="0" borderId="0" xfId="19" applyNumberFormat="1" applyFont="1" applyFill="1" applyAlignment="1" quotePrefix="1">
      <alignment horizontal="left"/>
      <protection/>
    </xf>
    <xf numFmtId="172" fontId="1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72" fontId="2" fillId="0" borderId="0" xfId="15" applyNumberFormat="1" applyFont="1" applyFill="1" applyBorder="1" applyAlignment="1" quotePrefix="1">
      <alignment horizontal="center"/>
    </xf>
    <xf numFmtId="172" fontId="2" fillId="0" borderId="1" xfId="15" applyNumberFormat="1" applyFont="1" applyFill="1" applyBorder="1" applyAlignment="1" quotePrefix="1">
      <alignment horizontal="center"/>
    </xf>
    <xf numFmtId="172" fontId="2" fillId="0" borderId="0" xfId="15" applyNumberFormat="1" applyFont="1" applyFill="1" applyAlignment="1" quotePrefix="1">
      <alignment horizontal="center"/>
    </xf>
    <xf numFmtId="172" fontId="2" fillId="0" borderId="10" xfId="15" applyNumberFormat="1" applyFont="1" applyFill="1" applyBorder="1" applyAlignment="1">
      <alignment/>
    </xf>
    <xf numFmtId="0" fontId="1" fillId="0" borderId="0" xfId="19" applyNumberFormat="1" applyFont="1" applyFill="1" applyAlignment="1">
      <alignment horizontal="centerContinuous"/>
      <protection/>
    </xf>
    <xf numFmtId="0" fontId="2" fillId="0" borderId="0" xfId="19" applyNumberFormat="1" applyFont="1" applyFill="1" quotePrefix="1">
      <alignment/>
      <protection/>
    </xf>
    <xf numFmtId="0" fontId="3" fillId="0" borderId="0" xfId="19" applyNumberFormat="1" applyFont="1" applyFill="1" applyAlignment="1" quotePrefix="1">
      <alignment horizontal="left"/>
      <protection/>
    </xf>
    <xf numFmtId="0" fontId="6" fillId="0" borderId="0" xfId="19" applyNumberFormat="1" applyFont="1" applyFill="1" applyAlignment="1">
      <alignment horizontal="left"/>
      <protection/>
    </xf>
    <xf numFmtId="0" fontId="5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 quotePrefix="1">
      <alignment horizontal="left"/>
      <protection/>
    </xf>
    <xf numFmtId="172" fontId="2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center"/>
    </xf>
    <xf numFmtId="172" fontId="2" fillId="0" borderId="1" xfId="19" applyNumberFormat="1" applyFont="1" applyFill="1" applyBorder="1" applyAlignment="1">
      <alignment horizontal="right" vertical="top"/>
      <protection/>
    </xf>
    <xf numFmtId="172" fontId="2" fillId="0" borderId="0" xfId="19" applyNumberFormat="1" applyFont="1" applyFill="1" applyBorder="1" applyAlignment="1">
      <alignment horizontal="right"/>
      <protection/>
    </xf>
    <xf numFmtId="172" fontId="2" fillId="0" borderId="0" xfId="19" applyNumberFormat="1" applyFont="1" applyFill="1" applyAlignment="1">
      <alignment horizontal="left"/>
      <protection/>
    </xf>
    <xf numFmtId="49" fontId="8" fillId="0" borderId="0" xfId="19" applyNumberFormat="1" applyFont="1" applyFill="1" applyAlignment="1">
      <alignment horizontal="center"/>
      <protection/>
    </xf>
    <xf numFmtId="172" fontId="2" fillId="0" borderId="2" xfId="19" applyNumberFormat="1" applyFont="1" applyFill="1" applyBorder="1" applyAlignment="1">
      <alignment horizontal="right"/>
      <protection/>
    </xf>
    <xf numFmtId="38" fontId="5" fillId="2" borderId="0" xfId="19" applyFont="1" applyFill="1" applyAlignment="1">
      <alignment horizontal="left"/>
      <protection/>
    </xf>
    <xf numFmtId="0" fontId="3" fillId="2" borderId="0" xfId="20" applyFont="1" applyFill="1" applyAlignment="1">
      <alignment horizontal="left"/>
      <protection/>
    </xf>
    <xf numFmtId="0" fontId="1" fillId="0" borderId="11" xfId="20" applyFont="1" applyFill="1" applyBorder="1" applyAlignment="1" quotePrefix="1">
      <alignment horizontal="centerContinuous"/>
      <protection/>
    </xf>
    <xf numFmtId="0" fontId="2" fillId="0" borderId="3" xfId="20" applyFont="1" applyFill="1" applyBorder="1" applyAlignment="1">
      <alignment horizontal="centerContinuous"/>
      <protection/>
    </xf>
    <xf numFmtId="0" fontId="2" fillId="0" borderId="12" xfId="20" applyFont="1" applyFill="1" applyBorder="1" applyAlignment="1">
      <alignment horizontal="centerContinuous"/>
      <protection/>
    </xf>
    <xf numFmtId="0" fontId="1" fillId="0" borderId="4" xfId="20" applyFont="1" applyFill="1" applyBorder="1" applyAlignment="1">
      <alignment horizontal="right"/>
      <protection/>
    </xf>
    <xf numFmtId="0" fontId="1" fillId="0" borderId="13" xfId="20" applyFont="1" applyFill="1" applyBorder="1" applyAlignment="1">
      <alignment horizontal="right"/>
      <protection/>
    </xf>
    <xf numFmtId="0" fontId="2" fillId="2" borderId="3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right"/>
      <protection/>
    </xf>
    <xf numFmtId="0" fontId="1" fillId="0" borderId="14" xfId="20" applyFont="1" applyFill="1" applyBorder="1" applyAlignment="1">
      <alignment horizontal="right"/>
      <protection/>
    </xf>
    <xf numFmtId="0" fontId="1" fillId="0" borderId="0" xfId="20" applyFont="1" applyFill="1" applyBorder="1" applyAlignment="1">
      <alignment horizontal="right"/>
      <protection/>
    </xf>
    <xf numFmtId="0" fontId="2" fillId="0" borderId="14" xfId="20" applyFont="1" applyFill="1" applyBorder="1" applyAlignment="1">
      <alignment horizontal="right"/>
      <protection/>
    </xf>
    <xf numFmtId="0" fontId="1" fillId="0" borderId="6" xfId="20" applyFont="1" applyFill="1" applyBorder="1" applyAlignment="1">
      <alignment horizontal="right"/>
      <protection/>
    </xf>
    <xf numFmtId="0" fontId="1" fillId="0" borderId="1" xfId="20" applyFont="1" applyFill="1" applyBorder="1" applyAlignment="1">
      <alignment horizontal="right"/>
      <protection/>
    </xf>
    <xf numFmtId="0" fontId="1" fillId="0" borderId="15" xfId="20" applyFont="1" applyFill="1" applyBorder="1" applyAlignment="1">
      <alignment horizontal="right"/>
      <protection/>
    </xf>
    <xf numFmtId="0" fontId="2" fillId="0" borderId="0" xfId="20" applyFont="1" applyFill="1">
      <alignment/>
      <protection/>
    </xf>
    <xf numFmtId="0" fontId="1" fillId="0" borderId="0" xfId="20" applyFont="1" applyFill="1">
      <alignment/>
      <protection/>
    </xf>
    <xf numFmtId="172" fontId="1" fillId="0" borderId="16" xfId="15" applyNumberFormat="1" applyFont="1" applyFill="1" applyBorder="1" applyAlignment="1">
      <alignment horizontal="right"/>
    </xf>
    <xf numFmtId="172" fontId="1" fillId="0" borderId="4" xfId="15" applyNumberFormat="1" applyFont="1" applyFill="1" applyBorder="1" applyAlignment="1">
      <alignment horizontal="right"/>
    </xf>
    <xf numFmtId="172" fontId="1" fillId="0" borderId="10" xfId="15" applyNumberFormat="1" applyFont="1" applyFill="1" applyBorder="1" applyAlignment="1">
      <alignment horizontal="right"/>
    </xf>
    <xf numFmtId="172" fontId="1" fillId="0" borderId="4" xfId="15" applyNumberFormat="1" applyFont="1" applyFill="1" applyBorder="1" applyAlignment="1">
      <alignment/>
    </xf>
    <xf numFmtId="0" fontId="1" fillId="0" borderId="13" xfId="20" applyFont="1" applyFill="1" applyBorder="1">
      <alignment/>
      <protection/>
    </xf>
    <xf numFmtId="172" fontId="1" fillId="0" borderId="17" xfId="15" applyNumberFormat="1" applyFont="1" applyFill="1" applyBorder="1" applyAlignment="1">
      <alignment horizontal="right"/>
    </xf>
    <xf numFmtId="172" fontId="1" fillId="0" borderId="5" xfId="15" applyNumberFormat="1" applyFont="1" applyFill="1" applyBorder="1" applyAlignment="1">
      <alignment horizontal="right"/>
    </xf>
    <xf numFmtId="172" fontId="1" fillId="0" borderId="0" xfId="15" applyNumberFormat="1" applyFont="1" applyFill="1" applyBorder="1" applyAlignment="1">
      <alignment horizontal="right"/>
    </xf>
    <xf numFmtId="0" fontId="1" fillId="0" borderId="14" xfId="20" applyFont="1" applyFill="1" applyBorder="1">
      <alignment/>
      <protection/>
    </xf>
    <xf numFmtId="172" fontId="1" fillId="0" borderId="18" xfId="15" applyNumberFormat="1" applyFont="1" applyFill="1" applyBorder="1" applyAlignment="1">
      <alignment horizontal="right"/>
    </xf>
    <xf numFmtId="172" fontId="1" fillId="0" borderId="6" xfId="15" applyNumberFormat="1" applyFont="1" applyFill="1" applyBorder="1" applyAlignment="1">
      <alignment horizontal="right"/>
    </xf>
    <xf numFmtId="172" fontId="1" fillId="0" borderId="1" xfId="15" applyNumberFormat="1" applyFont="1" applyFill="1" applyBorder="1" applyAlignment="1">
      <alignment horizontal="right"/>
    </xf>
    <xf numFmtId="0" fontId="2" fillId="0" borderId="0" xfId="20" applyFont="1" applyFill="1" applyBorder="1" applyAlignment="1">
      <alignment horizontal="right"/>
      <protection/>
    </xf>
    <xf numFmtId="43" fontId="2" fillId="0" borderId="0" xfId="20" applyNumberFormat="1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0" xfId="20" applyFont="1" applyFill="1" applyBorder="1">
      <alignment/>
      <protection/>
    </xf>
    <xf numFmtId="172" fontId="2" fillId="0" borderId="0" xfId="20" applyNumberFormat="1" applyFont="1" applyFill="1" applyBorder="1">
      <alignment/>
      <protection/>
    </xf>
    <xf numFmtId="172" fontId="2" fillId="0" borderId="7" xfId="20" applyNumberFormat="1" applyFont="1" applyFill="1" applyBorder="1">
      <alignment/>
      <protection/>
    </xf>
    <xf numFmtId="0" fontId="5" fillId="0" borderId="0" xfId="20" applyFont="1" applyFill="1">
      <alignment/>
      <protection/>
    </xf>
    <xf numFmtId="172" fontId="4" fillId="0" borderId="0" xfId="15" applyNumberFormat="1" applyFont="1" applyFill="1" applyBorder="1" applyAlignment="1">
      <alignment/>
    </xf>
    <xf numFmtId="15" fontId="2" fillId="0" borderId="0" xfId="19" applyNumberFormat="1" applyFont="1" applyFill="1" quotePrefix="1">
      <alignment/>
      <protection/>
    </xf>
    <xf numFmtId="0" fontId="1" fillId="0" borderId="0" xfId="19" applyNumberFormat="1" applyFont="1" applyFill="1" applyAlignment="1">
      <alignment horizontal="right"/>
      <protection/>
    </xf>
    <xf numFmtId="172" fontId="2" fillId="0" borderId="9" xfId="19" applyNumberFormat="1" applyFont="1" applyFill="1" applyBorder="1">
      <alignment/>
      <protection/>
    </xf>
    <xf numFmtId="173" fontId="2" fillId="0" borderId="0" xfId="19" applyNumberFormat="1" applyFont="1" applyFill="1">
      <alignment/>
      <protection/>
    </xf>
    <xf numFmtId="172" fontId="2" fillId="0" borderId="8" xfId="15" applyNumberFormat="1" applyFont="1" applyFill="1" applyBorder="1" applyAlignment="1">
      <alignment/>
    </xf>
    <xf numFmtId="38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 horizontal="center" vertical="top"/>
      <protection/>
    </xf>
    <xf numFmtId="38" fontId="2" fillId="0" borderId="0" xfId="19" applyNumberFormat="1" applyFont="1" applyFill="1" applyBorder="1" applyAlignment="1">
      <alignment horizontal="center"/>
      <protection/>
    </xf>
    <xf numFmtId="38" fontId="2" fillId="0" borderId="0" xfId="19" applyNumberFormat="1" applyFont="1" applyFill="1" applyAlignment="1">
      <alignment horizontal="center"/>
      <protection/>
    </xf>
    <xf numFmtId="38" fontId="9" fillId="0" borderId="0" xfId="19" applyNumberFormat="1" applyFont="1" applyFill="1">
      <alignment/>
      <protection/>
    </xf>
    <xf numFmtId="38" fontId="2" fillId="0" borderId="0" xfId="15" applyNumberFormat="1" applyFont="1" applyFill="1" applyAlignment="1">
      <alignment/>
    </xf>
    <xf numFmtId="38" fontId="2" fillId="0" borderId="0" xfId="19" applyNumberFormat="1" applyFont="1" applyFill="1" applyAlignment="1">
      <alignment horizontal="left" vertical="justify"/>
      <protection/>
    </xf>
    <xf numFmtId="38" fontId="2" fillId="0" borderId="0" xfId="0" applyNumberFormat="1" applyFont="1" applyAlignment="1">
      <alignment/>
    </xf>
    <xf numFmtId="172" fontId="2" fillId="0" borderId="7" xfId="19" applyNumberFormat="1" applyFont="1" applyFill="1" applyBorder="1" applyAlignment="1">
      <alignment horizontal="center" vertical="top"/>
      <protection/>
    </xf>
    <xf numFmtId="38" fontId="2" fillId="0" borderId="0" xfId="0" applyNumberFormat="1" applyFont="1" applyFill="1" applyAlignment="1">
      <alignment/>
    </xf>
    <xf numFmtId="38" fontId="2" fillId="0" borderId="0" xfId="19" applyNumberFormat="1" applyFont="1" applyFill="1" applyAlignment="1">
      <alignment horizontal="justify" vertical="justify"/>
      <protection/>
    </xf>
    <xf numFmtId="38" fontId="2" fillId="0" borderId="0" xfId="0" applyNumberFormat="1" applyFont="1" applyAlignment="1">
      <alignment horizontal="justify" vertical="justify"/>
    </xf>
    <xf numFmtId="9" fontId="2" fillId="0" borderId="0" xfId="21" applyFont="1" applyFill="1" applyAlignment="1">
      <alignment/>
    </xf>
    <xf numFmtId="172" fontId="1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Normal_OIB31Mar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Soi_Lim\Local%20Settings\Temporary%20Internet%20Files\OLK96\OIB%20Consol%20-%20Jun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IB%20Consol%20-%20March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Soi_Lim\Local%20Settings\Temporary%20Internet%20Files\OLK96\First%20Quarter%20Reports%2030.9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GroupCF working"/>
      <sheetName val="Disposal BS"/>
      <sheetName val="turnover"/>
      <sheetName val="EBITDA"/>
      <sheetName val="pbt"/>
      <sheetName val="bank"/>
      <sheetName val="Segment"/>
      <sheetName val="Journals"/>
      <sheetName val="Journals2"/>
      <sheetName val="Consol P&amp;L"/>
      <sheetName val="Consol BS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Inco"/>
      <sheetName val="Inco(reconcile)"/>
      <sheetName val="RPT"/>
      <sheetName val="CF-AR"/>
      <sheetName val="XXAddn Info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0">
        <row r="21">
          <cell r="T21" t="str">
            <v>30 June 2008</v>
          </cell>
        </row>
      </sheetData>
      <sheetData sheetId="3">
        <row r="11">
          <cell r="F11" t="str">
            <v>30 Jun 2008</v>
          </cell>
          <cell r="L11" t="str">
            <v>30 Jun 2007</v>
          </cell>
        </row>
        <row r="31">
          <cell r="L31">
            <v>567950</v>
          </cell>
        </row>
      </sheetData>
      <sheetData sheetId="4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ustomise"/>
      <sheetName val="Index "/>
      <sheetName val="Highlight"/>
      <sheetName val="pl"/>
      <sheetName val="bs"/>
      <sheetName val="Equity"/>
      <sheetName val="notes"/>
      <sheetName val="turnover"/>
      <sheetName val="EBITDA"/>
      <sheetName val="pbt"/>
      <sheetName val="bank"/>
      <sheetName val="Segment"/>
      <sheetName val="GroupCF working"/>
      <sheetName val="Journals"/>
      <sheetName val="Journals2"/>
      <sheetName val="Consol BS"/>
      <sheetName val="Consol P&amp;L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RPT"/>
      <sheetName val="Inco"/>
      <sheetName val="Inco(reconcile)"/>
      <sheetName val="shares"/>
      <sheetName val="Addn Info"/>
      <sheetName val="Taxation"/>
      <sheetName val="Oth income"/>
      <sheetName val="proof"/>
      <sheetName val="xxx"/>
      <sheetName val="xxxx"/>
      <sheetName val="CF-co level"/>
      <sheetName val="CF-AR"/>
      <sheetName val="xx"/>
    </sheetNames>
    <sheetDataSet>
      <sheetData sheetId="0">
        <row r="2">
          <cell r="A2" t="str">
            <v>(Company no. 63026-U)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Notes"/>
    </sheetNames>
    <sheetDataSet>
      <sheetData sheetId="0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H22" sqref="H22"/>
    </sheetView>
  </sheetViews>
  <sheetFormatPr defaultColWidth="8.7109375" defaultRowHeight="12.75"/>
  <cols>
    <col min="1" max="1" width="4.140625" style="5" customWidth="1"/>
    <col min="2" max="2" width="5.7109375" style="5" customWidth="1"/>
    <col min="3" max="3" width="3.8515625" style="5" customWidth="1"/>
    <col min="4" max="4" width="8.7109375" style="5" customWidth="1"/>
    <col min="5" max="5" width="13.28125" style="5" customWidth="1"/>
    <col min="6" max="6" width="13.57421875" style="2" customWidth="1"/>
    <col min="7" max="7" width="1.8515625" style="2" customWidth="1"/>
    <col min="8" max="8" width="13.57421875" style="2" customWidth="1"/>
    <col min="9" max="9" width="3.00390625" style="2" customWidth="1"/>
    <col min="10" max="10" width="13.57421875" style="2" customWidth="1"/>
    <col min="11" max="11" width="1.7109375" style="2" customWidth="1"/>
    <col min="12" max="12" width="13.57421875" style="2" customWidth="1"/>
    <col min="13" max="16384" width="8.7109375" style="5" customWidth="1"/>
  </cols>
  <sheetData>
    <row r="1" ht="15.75">
      <c r="A1" s="127" t="s">
        <v>69</v>
      </c>
    </row>
    <row r="2" ht="12.75">
      <c r="A2" s="3" t="s">
        <v>0</v>
      </c>
    </row>
    <row r="3" ht="12.75">
      <c r="A3" s="4"/>
    </row>
    <row r="4" ht="14.25">
      <c r="A4" s="128" t="s">
        <v>1</v>
      </c>
    </row>
    <row r="5" ht="13.5" customHeight="1">
      <c r="A5" s="129" t="s">
        <v>275</v>
      </c>
    </row>
    <row r="6" spans="1:12" ht="12.75">
      <c r="A6" s="5" t="s">
        <v>2</v>
      </c>
      <c r="H6" s="6"/>
      <c r="L6" s="6"/>
    </row>
    <row r="7" spans="8:12" ht="12.75">
      <c r="H7" s="6"/>
      <c r="L7" s="6"/>
    </row>
    <row r="8" spans="6:12" ht="12.75">
      <c r="F8" s="41" t="s">
        <v>3</v>
      </c>
      <c r="G8" s="41"/>
      <c r="H8" s="41"/>
      <c r="J8" s="196" t="s">
        <v>4</v>
      </c>
      <c r="K8" s="196"/>
      <c r="L8" s="196"/>
    </row>
    <row r="9" spans="6:12" ht="12.75">
      <c r="F9" s="8" t="s">
        <v>5</v>
      </c>
      <c r="G9" s="8"/>
      <c r="H9" s="43" t="s">
        <v>6</v>
      </c>
      <c r="I9" s="118"/>
      <c r="J9" s="8" t="s">
        <v>5</v>
      </c>
      <c r="K9" s="8"/>
      <c r="L9" s="8" t="s">
        <v>6</v>
      </c>
    </row>
    <row r="10" spans="6:12" ht="12.75">
      <c r="F10" s="7" t="s">
        <v>7</v>
      </c>
      <c r="G10" s="7"/>
      <c r="H10" s="44" t="s">
        <v>7</v>
      </c>
      <c r="I10" s="118"/>
      <c r="J10" s="8" t="s">
        <v>8</v>
      </c>
      <c r="K10" s="7"/>
      <c r="L10" s="8" t="s">
        <v>8</v>
      </c>
    </row>
    <row r="11" spans="6:12" ht="12.75">
      <c r="F11" s="7" t="s">
        <v>274</v>
      </c>
      <c r="G11" s="7"/>
      <c r="H11" s="44" t="s">
        <v>262</v>
      </c>
      <c r="I11" s="118"/>
      <c r="J11" s="7" t="str">
        <f>+F11</f>
        <v>30 Jun 2008</v>
      </c>
      <c r="K11" s="7"/>
      <c r="L11" s="7" t="str">
        <f>+H11</f>
        <v>30 Jun 2007</v>
      </c>
    </row>
    <row r="12" spans="6:12" ht="12.75">
      <c r="F12" s="8" t="s">
        <v>9</v>
      </c>
      <c r="G12" s="8"/>
      <c r="H12" s="44" t="s">
        <v>9</v>
      </c>
      <c r="I12" s="8"/>
      <c r="J12" s="8" t="s">
        <v>9</v>
      </c>
      <c r="K12" s="8"/>
      <c r="L12" s="7" t="s">
        <v>9</v>
      </c>
    </row>
    <row r="14" spans="1:12" ht="12.75">
      <c r="A14" s="14" t="s">
        <v>10</v>
      </c>
      <c r="B14" s="5" t="s">
        <v>11</v>
      </c>
      <c r="E14" s="13"/>
      <c r="F14" s="10">
        <v>88205</v>
      </c>
      <c r="G14" s="10"/>
      <c r="H14" s="2">
        <v>99640</v>
      </c>
      <c r="J14" s="119">
        <v>397913</v>
      </c>
      <c r="K14" s="119"/>
      <c r="L14" s="2">
        <v>324422</v>
      </c>
    </row>
    <row r="15" spans="5:6" ht="12.75">
      <c r="E15" s="13"/>
      <c r="F15" s="10"/>
    </row>
    <row r="16" spans="2:12" ht="12.75">
      <c r="B16" s="5" t="s">
        <v>12</v>
      </c>
      <c r="E16" s="13"/>
      <c r="F16" s="10">
        <v>-86197</v>
      </c>
      <c r="G16" s="120"/>
      <c r="H16" s="2">
        <v>-114725</v>
      </c>
      <c r="J16" s="120">
        <v>-375056</v>
      </c>
      <c r="K16" s="120"/>
      <c r="L16" s="2">
        <v>-340738</v>
      </c>
    </row>
    <row r="17" spans="5:6" ht="12.75">
      <c r="E17" s="13"/>
      <c r="F17" s="10"/>
    </row>
    <row r="18" spans="2:12" ht="12.75">
      <c r="B18" s="5" t="s">
        <v>13</v>
      </c>
      <c r="E18" s="13"/>
      <c r="F18" s="10">
        <v>12084</v>
      </c>
      <c r="G18" s="120"/>
      <c r="H18" s="2">
        <v>7606</v>
      </c>
      <c r="J18" s="120">
        <v>78620</v>
      </c>
      <c r="K18" s="120"/>
      <c r="L18" s="2">
        <v>16952</v>
      </c>
    </row>
    <row r="19" spans="5:12" ht="12.75">
      <c r="E19" s="13"/>
      <c r="F19" s="9"/>
      <c r="G19" s="120"/>
      <c r="H19" s="9"/>
      <c r="J19" s="121"/>
      <c r="K19" s="120"/>
      <c r="L19" s="9"/>
    </row>
    <row r="20" spans="5:12" ht="12.75">
      <c r="E20" s="13"/>
      <c r="F20" s="10"/>
      <c r="G20" s="10"/>
      <c r="H20" s="10"/>
      <c r="I20" s="10"/>
      <c r="J20" s="10"/>
      <c r="K20" s="10"/>
      <c r="L20" s="10"/>
    </row>
    <row r="21" spans="2:12" ht="12.75">
      <c r="B21" s="5" t="s">
        <v>14</v>
      </c>
      <c r="E21" s="13"/>
      <c r="F21" s="10">
        <f>SUM(F14:F18)</f>
        <v>14092</v>
      </c>
      <c r="G21" s="10"/>
      <c r="H21" s="10">
        <f>SUM(H14:H18)</f>
        <v>-7479</v>
      </c>
      <c r="I21" s="10"/>
      <c r="J21" s="10">
        <f>SUM(J14:J18)</f>
        <v>101477</v>
      </c>
      <c r="K21" s="10"/>
      <c r="L21" s="10">
        <f>SUM(L14:L18)</f>
        <v>636</v>
      </c>
    </row>
    <row r="22" spans="5:11" ht="12.75">
      <c r="E22" s="13"/>
      <c r="F22" s="10"/>
      <c r="G22" s="120"/>
      <c r="J22" s="120"/>
      <c r="K22" s="120"/>
    </row>
    <row r="23" spans="2:12" ht="12.75">
      <c r="B23" s="5" t="s">
        <v>276</v>
      </c>
      <c r="E23" s="13"/>
      <c r="F23" s="29">
        <v>0</v>
      </c>
      <c r="G23" s="5"/>
      <c r="H23" s="2">
        <v>671933</v>
      </c>
      <c r="I23" s="5"/>
      <c r="J23" s="29">
        <v>0</v>
      </c>
      <c r="K23" s="29"/>
      <c r="L23" s="2">
        <v>681719</v>
      </c>
    </row>
    <row r="24" spans="5:12" ht="12.75">
      <c r="E24" s="13"/>
      <c r="F24" s="9"/>
      <c r="G24" s="120"/>
      <c r="H24" s="9"/>
      <c r="J24" s="121"/>
      <c r="K24" s="120"/>
      <c r="L24" s="9"/>
    </row>
    <row r="25" spans="5:11" ht="12.75">
      <c r="E25" s="13"/>
      <c r="F25" s="10"/>
      <c r="G25" s="120"/>
      <c r="J25" s="120"/>
      <c r="K25" s="120"/>
    </row>
    <row r="26" spans="5:12" ht="12.75">
      <c r="E26" s="13"/>
      <c r="F26" s="10">
        <f>SUM(F21:F23)</f>
        <v>14092</v>
      </c>
      <c r="G26" s="10"/>
      <c r="H26" s="10">
        <f>SUM(H21:H23)</f>
        <v>664454</v>
      </c>
      <c r="I26" s="10"/>
      <c r="J26" s="10">
        <f>SUM(J21:J23)</f>
        <v>101477</v>
      </c>
      <c r="K26" s="10"/>
      <c r="L26" s="10">
        <f>SUM(L21:L23)</f>
        <v>682355</v>
      </c>
    </row>
    <row r="27" spans="5:11" ht="12.75">
      <c r="E27" s="13"/>
      <c r="F27" s="10"/>
      <c r="G27" s="120"/>
      <c r="J27" s="120"/>
      <c r="K27" s="120"/>
    </row>
    <row r="28" spans="2:12" ht="12.75">
      <c r="B28" s="5" t="s">
        <v>15</v>
      </c>
      <c r="E28" s="13"/>
      <c r="F28" s="10">
        <v>-5531</v>
      </c>
      <c r="G28" s="45"/>
      <c r="H28" s="2">
        <v>-13004</v>
      </c>
      <c r="I28" s="10"/>
      <c r="J28" s="120">
        <v>-25037</v>
      </c>
      <c r="K28" s="45"/>
      <c r="L28" s="10">
        <v>-114405</v>
      </c>
    </row>
    <row r="29" spans="5:12" ht="12.75">
      <c r="E29" s="13"/>
      <c r="F29" s="9"/>
      <c r="G29" s="45"/>
      <c r="H29" s="9"/>
      <c r="I29" s="10"/>
      <c r="J29" s="9"/>
      <c r="K29" s="45"/>
      <c r="L29" s="9"/>
    </row>
    <row r="30" spans="5:12" ht="12.75">
      <c r="E30" s="13"/>
      <c r="F30" s="10"/>
      <c r="G30" s="10"/>
      <c r="H30" s="10"/>
      <c r="I30" s="10"/>
      <c r="J30" s="10"/>
      <c r="K30" s="10"/>
      <c r="L30" s="10"/>
    </row>
    <row r="31" spans="1:12" ht="12.75">
      <c r="A31" s="14"/>
      <c r="B31" s="11" t="s">
        <v>272</v>
      </c>
      <c r="E31" s="13"/>
      <c r="F31" s="119">
        <f>SUM(F26:F28)</f>
        <v>8561</v>
      </c>
      <c r="G31" s="119"/>
      <c r="H31" s="119">
        <f>SUM(H26:H28)</f>
        <v>651450</v>
      </c>
      <c r="I31" s="119"/>
      <c r="J31" s="119">
        <f>SUM(J26:J28)</f>
        <v>76440</v>
      </c>
      <c r="K31" s="119"/>
      <c r="L31" s="119">
        <f>SUM(L26:L28)</f>
        <v>567950</v>
      </c>
    </row>
    <row r="32" spans="5:12" ht="14.25" customHeight="1">
      <c r="E32" s="13"/>
      <c r="F32" s="10"/>
      <c r="G32" s="45"/>
      <c r="H32" s="10"/>
      <c r="I32" s="10"/>
      <c r="J32" s="119"/>
      <c r="K32" s="45"/>
      <c r="L32" s="10"/>
    </row>
    <row r="33" spans="2:12" ht="12.75">
      <c r="B33" s="5" t="s">
        <v>16</v>
      </c>
      <c r="E33" s="13"/>
      <c r="F33" s="10">
        <v>-2066</v>
      </c>
      <c r="G33" s="5"/>
      <c r="H33" s="2">
        <v>-13194</v>
      </c>
      <c r="J33" s="122">
        <v>-10532</v>
      </c>
      <c r="K33" s="5"/>
      <c r="L33" s="2">
        <v>-13227</v>
      </c>
    </row>
    <row r="34" spans="5:12" ht="12.75">
      <c r="E34" s="13"/>
      <c r="G34" s="5"/>
      <c r="H34" s="9"/>
      <c r="K34" s="5"/>
      <c r="L34" s="9"/>
    </row>
    <row r="35" spans="5:11" ht="12.75">
      <c r="E35" s="13"/>
      <c r="F35" s="123"/>
      <c r="G35" s="5"/>
      <c r="J35" s="123"/>
      <c r="K35" s="5"/>
    </row>
    <row r="36" spans="2:12" ht="12.75">
      <c r="B36" s="5" t="s">
        <v>273</v>
      </c>
      <c r="E36" s="13"/>
      <c r="F36" s="2">
        <f>SUM(F31:F33)</f>
        <v>6495</v>
      </c>
      <c r="H36" s="2">
        <f>SUM(H31:H33)</f>
        <v>638256</v>
      </c>
      <c r="J36" s="2">
        <f>SUM(J31:J33)</f>
        <v>65908</v>
      </c>
      <c r="L36" s="2">
        <f>SUM(L31:L33)</f>
        <v>554723</v>
      </c>
    </row>
    <row r="37" spans="5:12" ht="13.5" thickBot="1">
      <c r="E37" s="13"/>
      <c r="F37" s="12"/>
      <c r="G37" s="5"/>
      <c r="H37" s="12"/>
      <c r="J37" s="12"/>
      <c r="K37" s="5"/>
      <c r="L37" s="12"/>
    </row>
    <row r="38" spans="5:12" ht="13.5" thickTop="1">
      <c r="E38" s="13"/>
      <c r="F38" s="10"/>
      <c r="G38" s="10"/>
      <c r="H38" s="10"/>
      <c r="I38" s="10"/>
      <c r="J38" s="10"/>
      <c r="K38" s="10"/>
      <c r="L38" s="10"/>
    </row>
    <row r="39" spans="2:11" ht="12.75">
      <c r="B39" s="5" t="s">
        <v>17</v>
      </c>
      <c r="E39" s="13"/>
      <c r="F39" s="10"/>
      <c r="G39" s="5"/>
      <c r="J39" s="10"/>
      <c r="K39" s="5"/>
    </row>
    <row r="40" spans="5:11" ht="12.75">
      <c r="E40" s="13"/>
      <c r="F40" s="10"/>
      <c r="G40" s="5"/>
      <c r="J40" s="10"/>
      <c r="K40" s="5"/>
    </row>
    <row r="41" spans="2:12" ht="14.25" customHeight="1">
      <c r="B41" s="11" t="s">
        <v>246</v>
      </c>
      <c r="E41" s="13"/>
      <c r="F41" s="13">
        <v>6965</v>
      </c>
      <c r="G41" s="5"/>
      <c r="H41" s="13">
        <v>640907</v>
      </c>
      <c r="I41" s="5"/>
      <c r="J41" s="13">
        <v>57887</v>
      </c>
      <c r="K41" s="5"/>
      <c r="L41" s="13">
        <v>556612</v>
      </c>
    </row>
    <row r="42" spans="2:12" ht="14.25" customHeight="1">
      <c r="B42" s="11"/>
      <c r="E42" s="13"/>
      <c r="F42" s="13"/>
      <c r="G42" s="5"/>
      <c r="H42" s="13"/>
      <c r="I42" s="5"/>
      <c r="J42" s="13"/>
      <c r="K42" s="5"/>
      <c r="L42" s="13"/>
    </row>
    <row r="43" spans="2:12" ht="12.75">
      <c r="B43" s="11" t="s">
        <v>18</v>
      </c>
      <c r="E43" s="13"/>
      <c r="F43" s="13">
        <v>-470</v>
      </c>
      <c r="G43" s="5"/>
      <c r="H43" s="2">
        <v>-2651</v>
      </c>
      <c r="J43" s="122">
        <v>8021</v>
      </c>
      <c r="K43" s="5"/>
      <c r="L43" s="2">
        <v>-1889</v>
      </c>
    </row>
    <row r="44" spans="5:12" ht="12.75">
      <c r="E44" s="13"/>
      <c r="G44" s="5"/>
      <c r="H44" s="9"/>
      <c r="K44" s="5"/>
      <c r="L44" s="9"/>
    </row>
    <row r="45" spans="5:11" ht="12.75">
      <c r="E45" s="13"/>
      <c r="F45" s="123"/>
      <c r="G45" s="5"/>
      <c r="J45" s="123"/>
      <c r="K45" s="5"/>
    </row>
    <row r="46" spans="5:12" ht="12.75">
      <c r="E46" s="13"/>
      <c r="F46" s="2">
        <f>SUM(F41:F43)</f>
        <v>6495</v>
      </c>
      <c r="H46" s="2">
        <f>SUM(H41:H43)</f>
        <v>638256</v>
      </c>
      <c r="J46" s="2">
        <f>SUM(J41:J43)</f>
        <v>65908</v>
      </c>
      <c r="L46" s="2">
        <f>SUM(L41:L43)</f>
        <v>554723</v>
      </c>
    </row>
    <row r="47" spans="6:12" ht="13.5" thickBot="1">
      <c r="F47" s="12"/>
      <c r="G47" s="5"/>
      <c r="H47" s="12"/>
      <c r="J47" s="12"/>
      <c r="K47" s="5"/>
      <c r="L47" s="12"/>
    </row>
    <row r="48" ht="13.5" thickTop="1"/>
    <row r="51" spans="1:8" ht="12.75">
      <c r="A51" s="14">
        <v>2</v>
      </c>
      <c r="B51" s="14" t="s">
        <v>19</v>
      </c>
      <c r="C51" s="14" t="s">
        <v>20</v>
      </c>
      <c r="G51" s="5"/>
      <c r="H51" s="15"/>
    </row>
    <row r="52" ht="12.75">
      <c r="D52" s="5" t="s">
        <v>251</v>
      </c>
    </row>
    <row r="53" spans="6:12" ht="12.75">
      <c r="F53" s="15"/>
      <c r="G53" s="15"/>
      <c r="H53" s="15"/>
      <c r="I53" s="15"/>
      <c r="J53" s="15"/>
      <c r="K53" s="15"/>
      <c r="L53" s="15"/>
    </row>
    <row r="54" spans="3:12" ht="12.75">
      <c r="C54" s="14" t="s">
        <v>21</v>
      </c>
      <c r="D54" s="14" t="s">
        <v>22</v>
      </c>
      <c r="F54" s="16">
        <f>Notes!J294</f>
        <v>0.9536340783499735</v>
      </c>
      <c r="G54" s="16"/>
      <c r="H54" s="16">
        <f>Notes!K294</f>
        <v>284.5629925629926</v>
      </c>
      <c r="I54" s="16"/>
      <c r="J54" s="16">
        <f>Notes!M294</f>
        <v>7.925773997623104</v>
      </c>
      <c r="K54" s="16"/>
      <c r="L54" s="16">
        <f>Notes!N294</f>
        <v>247.13597513597514</v>
      </c>
    </row>
    <row r="55" spans="6:12" ht="12.75">
      <c r="F55" s="16"/>
      <c r="G55" s="16"/>
      <c r="H55" s="16"/>
      <c r="I55" s="16"/>
      <c r="J55" s="16"/>
      <c r="K55" s="16"/>
      <c r="L55" s="16"/>
    </row>
    <row r="56" spans="3:12" ht="12.75">
      <c r="C56" s="14" t="s">
        <v>23</v>
      </c>
      <c r="D56" s="14" t="s">
        <v>24</v>
      </c>
      <c r="F56" s="17">
        <f>Notes!J324</f>
        <v>0.7147030488055037</v>
      </c>
      <c r="G56" s="17"/>
      <c r="H56" s="17">
        <f>Notes!K324</f>
        <v>70.64038432965182</v>
      </c>
      <c r="I56" s="17"/>
      <c r="J56" s="17">
        <f>Notes!M324</f>
        <v>4.389510332212425</v>
      </c>
      <c r="K56" s="17"/>
      <c r="L56" s="17">
        <f>Notes!N324</f>
        <v>61.362873447465596</v>
      </c>
    </row>
    <row r="57" spans="6:12" ht="12.75">
      <c r="F57" s="16"/>
      <c r="G57" s="16"/>
      <c r="H57" s="18"/>
      <c r="I57" s="16"/>
      <c r="J57" s="16"/>
      <c r="K57" s="16"/>
      <c r="L57" s="16"/>
    </row>
    <row r="58" spans="6:12" ht="12.75">
      <c r="F58" s="15"/>
      <c r="G58" s="15"/>
      <c r="H58" s="15"/>
      <c r="I58" s="15"/>
      <c r="J58" s="15"/>
      <c r="K58" s="15"/>
      <c r="L58" s="15"/>
    </row>
    <row r="62" ht="12.75">
      <c r="B62" s="5" t="s">
        <v>247</v>
      </c>
    </row>
    <row r="63" ht="12.75">
      <c r="B63" s="5" t="s">
        <v>248</v>
      </c>
    </row>
  </sheetData>
  <mergeCells count="1">
    <mergeCell ref="J8:L8"/>
  </mergeCells>
  <printOptions/>
  <pageMargins left="0.8" right="0.75" top="0.49" bottom="0.48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4" sqref="C14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0.57421875" style="5" customWidth="1"/>
    <col min="4" max="4" width="19.7109375" style="2" customWidth="1"/>
    <col min="5" max="5" width="4.00390625" style="2" customWidth="1"/>
    <col min="6" max="6" width="19.7109375" style="2" customWidth="1"/>
    <col min="7" max="7" width="1.8515625" style="2" customWidth="1"/>
    <col min="8" max="8" width="0.42578125" style="2" customWidth="1"/>
    <col min="9" max="9" width="2.140625" style="2" customWidth="1"/>
    <col min="10" max="10" width="13.7109375" style="5" customWidth="1"/>
    <col min="11" max="14" width="7.57421875" style="5" customWidth="1"/>
    <col min="15" max="16384" width="9.140625" style="5" customWidth="1"/>
  </cols>
  <sheetData>
    <row r="1" ht="15.75">
      <c r="A1" s="40" t="str">
        <f>PL!A1</f>
        <v>OLYMPIA INDUSTRIES BERHAD</v>
      </c>
    </row>
    <row r="2" ht="12.75">
      <c r="A2" s="126" t="str">
        <f>PL!A2</f>
        <v>(Company no. 63026-U)</v>
      </c>
    </row>
    <row r="3" ht="12.75">
      <c r="A3" s="4"/>
    </row>
    <row r="4" ht="14.25">
      <c r="A4" s="128" t="s">
        <v>25</v>
      </c>
    </row>
    <row r="5" ht="14.25">
      <c r="A5" s="129" t="s">
        <v>277</v>
      </c>
    </row>
    <row r="6" spans="1:6" ht="12.75">
      <c r="A6" s="124"/>
      <c r="D6" s="8" t="s">
        <v>26</v>
      </c>
      <c r="F6" s="8" t="s">
        <v>27</v>
      </c>
    </row>
    <row r="7" spans="4:9" ht="12.75">
      <c r="D7" s="7" t="s">
        <v>28</v>
      </c>
      <c r="E7" s="7"/>
      <c r="F7" s="8" t="s">
        <v>29</v>
      </c>
      <c r="G7" s="8"/>
      <c r="H7" s="8"/>
      <c r="I7" s="8"/>
    </row>
    <row r="8" spans="4:9" ht="12.75">
      <c r="D8" s="8" t="s">
        <v>30</v>
      </c>
      <c r="E8" s="8"/>
      <c r="F8" s="8" t="s">
        <v>31</v>
      </c>
      <c r="G8" s="8"/>
      <c r="H8" s="8"/>
      <c r="I8" s="8"/>
    </row>
    <row r="9" spans="4:10" ht="12.75">
      <c r="D9" s="7" t="s">
        <v>274</v>
      </c>
      <c r="E9" s="8"/>
      <c r="F9" s="7" t="s">
        <v>262</v>
      </c>
      <c r="G9" s="7"/>
      <c r="H9" s="7"/>
      <c r="I9" s="7"/>
      <c r="J9" s="42"/>
    </row>
    <row r="10" spans="4:10" ht="12.75">
      <c r="D10" s="8" t="s">
        <v>9</v>
      </c>
      <c r="E10" s="8"/>
      <c r="F10" s="8" t="s">
        <v>9</v>
      </c>
      <c r="G10" s="8"/>
      <c r="H10" s="8"/>
      <c r="I10" s="8"/>
      <c r="J10" s="42"/>
    </row>
    <row r="11" ht="12.75">
      <c r="A11" s="4" t="s">
        <v>32</v>
      </c>
    </row>
    <row r="12" ht="12.75">
      <c r="A12" s="4" t="s">
        <v>33</v>
      </c>
    </row>
    <row r="13" spans="1:10" ht="12.75">
      <c r="A13" s="5" t="s">
        <v>34</v>
      </c>
      <c r="D13" s="2">
        <v>19483</v>
      </c>
      <c r="F13" s="2">
        <v>19542</v>
      </c>
      <c r="J13" s="13"/>
    </row>
    <row r="14" spans="1:10" ht="12.75">
      <c r="A14" s="5" t="s">
        <v>278</v>
      </c>
      <c r="D14" s="2">
        <v>3911</v>
      </c>
      <c r="F14" s="2">
        <v>3954</v>
      </c>
      <c r="J14" s="13"/>
    </row>
    <row r="15" spans="1:10" ht="12.75">
      <c r="A15" s="5" t="s">
        <v>35</v>
      </c>
      <c r="D15" s="2">
        <v>215335</v>
      </c>
      <c r="F15" s="2">
        <v>422827</v>
      </c>
      <c r="J15" s="13"/>
    </row>
    <row r="16" spans="1:10" ht="12.75">
      <c r="A16" s="5" t="s">
        <v>36</v>
      </c>
      <c r="D16" s="2">
        <v>280000</v>
      </c>
      <c r="F16" s="2">
        <v>280000</v>
      </c>
      <c r="J16" s="13"/>
    </row>
    <row r="17" spans="1:10" ht="12.75">
      <c r="A17" s="5" t="s">
        <v>37</v>
      </c>
      <c r="D17" s="2">
        <v>534</v>
      </c>
      <c r="F17" s="2">
        <v>534</v>
      </c>
      <c r="J17" s="13"/>
    </row>
    <row r="18" spans="1:10" ht="12.75">
      <c r="A18" s="5" t="s">
        <v>38</v>
      </c>
      <c r="D18" s="2">
        <v>250</v>
      </c>
      <c r="F18" s="2">
        <v>396</v>
      </c>
      <c r="J18" s="13"/>
    </row>
    <row r="19" spans="1:10" ht="12.75">
      <c r="A19" s="5" t="s">
        <v>39</v>
      </c>
      <c r="D19" s="2">
        <v>125000</v>
      </c>
      <c r="F19" s="2">
        <v>125000</v>
      </c>
      <c r="J19" s="13"/>
    </row>
    <row r="20" spans="1:10" ht="12.75">
      <c r="A20" s="5" t="s">
        <v>40</v>
      </c>
      <c r="D20" s="2">
        <v>22147</v>
      </c>
      <c r="F20" s="2">
        <v>20926</v>
      </c>
      <c r="J20" s="13"/>
    </row>
    <row r="21" spans="1:10" ht="12.75">
      <c r="A21" s="5" t="s">
        <v>41</v>
      </c>
      <c r="D21" s="2">
        <v>0</v>
      </c>
      <c r="F21" s="2">
        <v>138</v>
      </c>
      <c r="J21" s="13"/>
    </row>
    <row r="22" spans="1:9" ht="12.75">
      <c r="A22" s="14"/>
      <c r="D22" s="19">
        <f>SUM(D13:D21)</f>
        <v>666660</v>
      </c>
      <c r="E22" s="5"/>
      <c r="F22" s="19">
        <f>SUM(F13:F21)</f>
        <v>873317</v>
      </c>
      <c r="G22" s="5"/>
      <c r="H22" s="5"/>
      <c r="I22" s="5"/>
    </row>
    <row r="23" ht="12.75">
      <c r="A23" s="4" t="s">
        <v>42</v>
      </c>
    </row>
    <row r="24" spans="1:10" ht="12.75">
      <c r="A24" s="5" t="s">
        <v>43</v>
      </c>
      <c r="D24" s="20">
        <v>226372</v>
      </c>
      <c r="F24" s="20">
        <v>17008</v>
      </c>
      <c r="J24" s="13"/>
    </row>
    <row r="25" spans="1:10" ht="12.75">
      <c r="A25" s="5" t="s">
        <v>44</v>
      </c>
      <c r="D25" s="21">
        <v>887</v>
      </c>
      <c r="F25" s="22">
        <v>833</v>
      </c>
      <c r="J25" s="23"/>
    </row>
    <row r="26" spans="1:10" ht="12.75">
      <c r="A26" s="11" t="s">
        <v>45</v>
      </c>
      <c r="D26" s="22">
        <v>300</v>
      </c>
      <c r="F26" s="22">
        <v>298</v>
      </c>
      <c r="J26" s="13"/>
    </row>
    <row r="27" spans="1:10" ht="12.75">
      <c r="A27" s="5" t="s">
        <v>46</v>
      </c>
      <c r="D27" s="21">
        <v>159918</v>
      </c>
      <c r="F27" s="21">
        <v>152912</v>
      </c>
      <c r="J27" s="13"/>
    </row>
    <row r="28" spans="1:10" ht="12.75">
      <c r="A28" s="5" t="s">
        <v>47</v>
      </c>
      <c r="D28" s="21">
        <v>150524</v>
      </c>
      <c r="F28" s="21">
        <v>167558</v>
      </c>
      <c r="J28" s="13"/>
    </row>
    <row r="29" spans="1:10" ht="13.5" customHeight="1">
      <c r="A29" s="5" t="s">
        <v>48</v>
      </c>
      <c r="D29" s="24">
        <v>30444</v>
      </c>
      <c r="F29" s="24">
        <v>26947</v>
      </c>
      <c r="J29" s="13"/>
    </row>
    <row r="30" spans="4:10" ht="12.75">
      <c r="D30" s="10">
        <f>SUM(D24:D29)</f>
        <v>568445</v>
      </c>
      <c r="E30" s="10"/>
      <c r="F30" s="10">
        <f>SUM(F24:F29)</f>
        <v>365556</v>
      </c>
      <c r="G30" s="10"/>
      <c r="H30" s="10"/>
      <c r="I30" s="10"/>
      <c r="J30" s="13"/>
    </row>
    <row r="31" spans="4:10" ht="8.25" customHeight="1">
      <c r="D31" s="10"/>
      <c r="E31" s="10"/>
      <c r="F31" s="10"/>
      <c r="G31" s="10"/>
      <c r="H31" s="10"/>
      <c r="I31" s="10"/>
      <c r="J31" s="13"/>
    </row>
    <row r="32" spans="1:10" ht="13.5" thickBot="1">
      <c r="A32" s="4" t="s">
        <v>49</v>
      </c>
      <c r="D32" s="25">
        <f>D30+D22</f>
        <v>1235105</v>
      </c>
      <c r="E32" s="10"/>
      <c r="F32" s="25">
        <f>F30+F22</f>
        <v>1238873</v>
      </c>
      <c r="G32" s="10"/>
      <c r="H32" s="10"/>
      <c r="I32" s="10"/>
      <c r="J32" s="13"/>
    </row>
    <row r="33" spans="1:10" ht="12.75">
      <c r="A33" s="4"/>
      <c r="D33" s="10"/>
      <c r="E33" s="10"/>
      <c r="F33" s="10"/>
      <c r="G33" s="10"/>
      <c r="H33" s="10"/>
      <c r="I33" s="10"/>
      <c r="J33" s="13"/>
    </row>
    <row r="34" spans="1:10" ht="12.75">
      <c r="A34" s="4" t="s">
        <v>50</v>
      </c>
      <c r="D34" s="10"/>
      <c r="E34" s="10"/>
      <c r="F34" s="10"/>
      <c r="G34" s="10"/>
      <c r="H34" s="10"/>
      <c r="I34" s="10"/>
      <c r="J34" s="13"/>
    </row>
    <row r="35" spans="1:10" ht="12.75">
      <c r="A35" s="4" t="s">
        <v>51</v>
      </c>
      <c r="D35" s="10"/>
      <c r="E35" s="10"/>
      <c r="F35" s="10"/>
      <c r="G35" s="10"/>
      <c r="H35" s="10"/>
      <c r="I35" s="10"/>
      <c r="J35" s="13"/>
    </row>
    <row r="36" spans="1:10" ht="12.75">
      <c r="A36" s="5" t="s">
        <v>52</v>
      </c>
      <c r="D36" s="2">
        <v>730364</v>
      </c>
      <c r="F36" s="2">
        <v>730364</v>
      </c>
      <c r="J36" s="13"/>
    </row>
    <row r="37" spans="1:10" ht="12.75">
      <c r="A37" s="5" t="s">
        <v>53</v>
      </c>
      <c r="D37" s="5"/>
      <c r="E37" s="5"/>
      <c r="F37" s="5"/>
      <c r="J37" s="13"/>
    </row>
    <row r="38" spans="2:10" ht="12.75">
      <c r="B38" s="5" t="s">
        <v>54</v>
      </c>
      <c r="D38" s="2">
        <v>329</v>
      </c>
      <c r="F38" s="2">
        <v>329</v>
      </c>
      <c r="J38" s="13"/>
    </row>
    <row r="39" spans="1:10" ht="12.75">
      <c r="A39" s="5" t="s">
        <v>55</v>
      </c>
      <c r="D39" s="2">
        <v>174852</v>
      </c>
      <c r="F39" s="2">
        <v>175282</v>
      </c>
      <c r="J39" s="13"/>
    </row>
    <row r="40" spans="1:10" ht="12.75">
      <c r="A40" s="5" t="s">
        <v>267</v>
      </c>
      <c r="D40" s="13">
        <v>278272</v>
      </c>
      <c r="E40" s="5"/>
      <c r="F40" s="13">
        <v>278637</v>
      </c>
      <c r="J40" s="13"/>
    </row>
    <row r="41" spans="1:10" ht="12.75">
      <c r="A41" s="5" t="s">
        <v>56</v>
      </c>
      <c r="D41" s="9">
        <v>-471256</v>
      </c>
      <c r="F41" s="9">
        <f>8739-233884-304884</f>
        <v>-530029</v>
      </c>
      <c r="J41" s="13"/>
    </row>
    <row r="42" spans="1:10" ht="12.75">
      <c r="A42" s="11"/>
      <c r="B42" s="4"/>
      <c r="D42" s="2">
        <f>SUM(D36:D41)</f>
        <v>712561</v>
      </c>
      <c r="F42" s="2">
        <f>SUM(F36:F41)</f>
        <v>654583</v>
      </c>
      <c r="J42" s="13"/>
    </row>
    <row r="43" spans="1:10" ht="12.75">
      <c r="A43" s="4" t="s">
        <v>18</v>
      </c>
      <c r="D43" s="2">
        <v>13147</v>
      </c>
      <c r="F43" s="2">
        <v>5126</v>
      </c>
      <c r="J43" s="13"/>
    </row>
    <row r="44" spans="1:10" ht="12.75">
      <c r="A44" s="4" t="s">
        <v>57</v>
      </c>
      <c r="D44" s="26">
        <f>+D42+D43</f>
        <v>725708</v>
      </c>
      <c r="F44" s="26">
        <f>+F42+F43</f>
        <v>659709</v>
      </c>
      <c r="G44" s="10"/>
      <c r="H44" s="10"/>
      <c r="I44" s="10"/>
      <c r="J44" s="13"/>
    </row>
    <row r="45" spans="1:10" ht="12.75">
      <c r="A45" s="4"/>
      <c r="D45" s="10"/>
      <c r="E45" s="10"/>
      <c r="F45" s="10"/>
      <c r="G45" s="10"/>
      <c r="H45" s="10"/>
      <c r="I45" s="10"/>
      <c r="J45" s="13"/>
    </row>
    <row r="46" spans="1:10" ht="12.75">
      <c r="A46" s="4" t="s">
        <v>58</v>
      </c>
      <c r="D46" s="10"/>
      <c r="E46" s="10"/>
      <c r="F46" s="10"/>
      <c r="G46" s="10"/>
      <c r="H46" s="10"/>
      <c r="I46" s="10"/>
      <c r="J46" s="13"/>
    </row>
    <row r="47" spans="1:10" ht="12.75">
      <c r="A47" s="5" t="s">
        <v>59</v>
      </c>
      <c r="D47" s="10">
        <v>344408</v>
      </c>
      <c r="E47" s="10"/>
      <c r="F47" s="10">
        <v>311402</v>
      </c>
      <c r="G47" s="10"/>
      <c r="H47" s="10"/>
      <c r="I47" s="10"/>
      <c r="J47" s="13"/>
    </row>
    <row r="48" spans="1:10" ht="12.75">
      <c r="A48" s="11" t="s">
        <v>60</v>
      </c>
      <c r="D48" s="9">
        <v>3082</v>
      </c>
      <c r="E48" s="10"/>
      <c r="F48" s="9">
        <v>3099</v>
      </c>
      <c r="G48" s="10"/>
      <c r="H48" s="10"/>
      <c r="I48" s="10"/>
      <c r="J48" s="13"/>
    </row>
    <row r="49" spans="1:10" ht="12.75">
      <c r="A49" s="4"/>
      <c r="D49" s="10">
        <f>SUM(D47:D48)</f>
        <v>347490</v>
      </c>
      <c r="E49" s="10"/>
      <c r="F49" s="10">
        <f>SUM(F47:F48)</f>
        <v>314501</v>
      </c>
      <c r="G49" s="10"/>
      <c r="H49" s="10"/>
      <c r="I49" s="10"/>
      <c r="J49" s="13"/>
    </row>
    <row r="50" spans="1:10" ht="12.75">
      <c r="A50" s="4" t="s">
        <v>61</v>
      </c>
      <c r="J50" s="13"/>
    </row>
    <row r="51" spans="1:10" ht="12.75">
      <c r="A51" s="11" t="s">
        <v>279</v>
      </c>
      <c r="D51" s="27">
        <v>18063</v>
      </c>
      <c r="F51" s="20">
        <f>11824-1028</f>
        <v>10796</v>
      </c>
      <c r="J51" s="13"/>
    </row>
    <row r="52" spans="1:10" ht="12.75">
      <c r="A52" s="5" t="s">
        <v>62</v>
      </c>
      <c r="D52" s="21">
        <v>120797</v>
      </c>
      <c r="F52" s="21">
        <v>214775</v>
      </c>
      <c r="J52" s="13"/>
    </row>
    <row r="53" spans="1:10" ht="12.75">
      <c r="A53" s="5" t="s">
        <v>63</v>
      </c>
      <c r="D53" s="21">
        <v>7490</v>
      </c>
      <c r="F53" s="21">
        <v>13396</v>
      </c>
      <c r="J53" s="13"/>
    </row>
    <row r="54" spans="1:10" ht="12.75">
      <c r="A54" s="5" t="s">
        <v>64</v>
      </c>
      <c r="D54" s="24">
        <v>15557</v>
      </c>
      <c r="F54" s="24">
        <v>25696</v>
      </c>
      <c r="J54" s="13"/>
    </row>
    <row r="55" spans="4:10" ht="12.75">
      <c r="D55" s="10">
        <f>SUM(D51:D54)</f>
        <v>161907</v>
      </c>
      <c r="E55" s="10"/>
      <c r="F55" s="10">
        <f>SUM(F51:F54)</f>
        <v>264663</v>
      </c>
      <c r="G55" s="10"/>
      <c r="H55" s="10"/>
      <c r="I55" s="10"/>
      <c r="J55" s="13"/>
    </row>
    <row r="56" spans="4:10" ht="11.25" customHeight="1">
      <c r="D56" s="10"/>
      <c r="E56" s="10"/>
      <c r="F56" s="10"/>
      <c r="G56" s="10"/>
      <c r="H56" s="10"/>
      <c r="I56" s="10"/>
      <c r="J56" s="13"/>
    </row>
    <row r="57" spans="1:10" ht="12.75">
      <c r="A57" s="4" t="s">
        <v>65</v>
      </c>
      <c r="D57" s="10">
        <f>D49+D55</f>
        <v>509397</v>
      </c>
      <c r="E57" s="10"/>
      <c r="F57" s="10">
        <f>F49+F55</f>
        <v>579164</v>
      </c>
      <c r="G57" s="10"/>
      <c r="H57" s="10"/>
      <c r="I57" s="10"/>
      <c r="J57" s="13"/>
    </row>
    <row r="58" spans="1:10" ht="7.5" customHeight="1">
      <c r="A58" s="4"/>
      <c r="D58" s="10"/>
      <c r="E58" s="10"/>
      <c r="F58" s="10"/>
      <c r="G58" s="10"/>
      <c r="H58" s="10"/>
      <c r="I58" s="10"/>
      <c r="J58" s="13"/>
    </row>
    <row r="59" spans="1:10" ht="13.5" thickBot="1">
      <c r="A59" s="4" t="s">
        <v>66</v>
      </c>
      <c r="D59" s="25">
        <f>D44+D57</f>
        <v>1235105</v>
      </c>
      <c r="E59" s="10"/>
      <c r="F59" s="25">
        <f>F44+F57</f>
        <v>1238873</v>
      </c>
      <c r="G59" s="10"/>
      <c r="H59" s="10"/>
      <c r="I59" s="10"/>
      <c r="J59" s="13"/>
    </row>
    <row r="60" spans="4:10" ht="12.75">
      <c r="D60" s="10"/>
      <c r="E60" s="10"/>
      <c r="F60" s="10"/>
      <c r="G60" s="10"/>
      <c r="H60" s="10"/>
      <c r="I60" s="10"/>
      <c r="J60" s="13"/>
    </row>
    <row r="61" ht="12.75">
      <c r="J61" s="13"/>
    </row>
    <row r="62" spans="1:10" ht="12.75">
      <c r="A62" s="4" t="s">
        <v>67</v>
      </c>
      <c r="B62" s="4"/>
      <c r="C62" s="4"/>
      <c r="G62" s="10"/>
      <c r="H62" s="10"/>
      <c r="I62" s="10"/>
      <c r="J62" s="13"/>
    </row>
    <row r="63" spans="1:10" ht="13.5" customHeight="1">
      <c r="A63" s="4"/>
      <c r="B63" s="4"/>
      <c r="C63" s="4" t="s">
        <v>68</v>
      </c>
      <c r="D63" s="28">
        <f>D42/D36</f>
        <v>0.9756244831344371</v>
      </c>
      <c r="E63" s="29"/>
      <c r="F63" s="28">
        <v>0.9</v>
      </c>
      <c r="J63" s="13"/>
    </row>
    <row r="64" ht="13.5" customHeight="1">
      <c r="J64" s="13"/>
    </row>
    <row r="65" spans="1:2" ht="12.75">
      <c r="A65" s="5" t="s">
        <v>249</v>
      </c>
      <c r="B65" s="14"/>
    </row>
    <row r="66" ht="12.75">
      <c r="A66" s="5" t="s">
        <v>250</v>
      </c>
    </row>
    <row r="67" ht="12.75">
      <c r="B67" s="4"/>
    </row>
    <row r="68" ht="12.75">
      <c r="B68" s="4"/>
    </row>
    <row r="99" ht="3" customHeight="1"/>
    <row r="100" ht="3" customHeight="1"/>
  </sheetData>
  <printOptions/>
  <pageMargins left="0.75" right="0.75" top="0.5" bottom="0.23" header="0.5" footer="0.4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workbookViewId="0" topLeftCell="A1">
      <selection activeCell="B14" sqref="B14"/>
    </sheetView>
  </sheetViews>
  <sheetFormatPr defaultColWidth="9.140625" defaultRowHeight="12.75"/>
  <cols>
    <col min="1" max="1" width="2.8515625" style="5" customWidth="1"/>
    <col min="2" max="2" width="48.8515625" style="5" customWidth="1"/>
    <col min="3" max="3" width="16.7109375" style="5" customWidth="1"/>
    <col min="4" max="4" width="3.7109375" style="5" customWidth="1"/>
    <col min="5" max="5" width="13.8515625" style="5" customWidth="1"/>
    <col min="6" max="16384" width="9.140625" style="5" customWidth="1"/>
  </cols>
  <sheetData>
    <row r="1" spans="1:4" ht="15.75">
      <c r="A1" s="40" t="str">
        <f>+'[1]bs'!A1</f>
        <v>OLYMPIA INDUSTRIES BERHAD</v>
      </c>
      <c r="D1" s="45"/>
    </row>
    <row r="2" spans="1:4" ht="12.75">
      <c r="A2" s="3" t="str">
        <f>+'[1]bs'!A2</f>
        <v>(Company no. 63026-U)</v>
      </c>
      <c r="D2" s="45"/>
    </row>
    <row r="3" spans="1:4" ht="7.5" customHeight="1">
      <c r="A3" s="4"/>
      <c r="D3" s="45"/>
    </row>
    <row r="4" spans="1:4" ht="14.25">
      <c r="A4" s="129" t="s">
        <v>97</v>
      </c>
      <c r="D4" s="45"/>
    </row>
    <row r="5" spans="1:4" ht="14.25">
      <c r="A5" s="129" t="str">
        <f>"For the year ended "&amp;'[1]Customise'!T21</f>
        <v>For the year ended 30 June 2008</v>
      </c>
      <c r="D5" s="45"/>
    </row>
    <row r="6" spans="1:5" ht="12.75">
      <c r="A6" s="5" t="s">
        <v>2</v>
      </c>
      <c r="C6" s="8" t="s">
        <v>5</v>
      </c>
      <c r="D6" s="43"/>
      <c r="E6" s="8" t="s">
        <v>6</v>
      </c>
    </row>
    <row r="7" spans="1:5" ht="12.75">
      <c r="A7" s="52"/>
      <c r="C7" s="8" t="s">
        <v>307</v>
      </c>
      <c r="D7" s="43"/>
      <c r="E7" s="8" t="s">
        <v>307</v>
      </c>
    </row>
    <row r="8" spans="1:5" ht="12.75">
      <c r="A8" s="52"/>
      <c r="C8" s="7" t="str">
        <f>+'[1]pl'!F11</f>
        <v>30 Jun 2008</v>
      </c>
      <c r="D8" s="44"/>
      <c r="E8" s="7" t="str">
        <f>+'[1]pl'!L11</f>
        <v>30 Jun 2007</v>
      </c>
    </row>
    <row r="9" spans="3:5" ht="12.75">
      <c r="C9" s="8" t="s">
        <v>9</v>
      </c>
      <c r="D9" s="43"/>
      <c r="E9" s="8" t="s">
        <v>9</v>
      </c>
    </row>
    <row r="10" spans="1:4" ht="12.75">
      <c r="A10" s="4" t="s">
        <v>99</v>
      </c>
      <c r="D10" s="45"/>
    </row>
    <row r="11" spans="1:7" ht="12.75">
      <c r="A11" s="5" t="s">
        <v>272</v>
      </c>
      <c r="C11" s="2">
        <f>PL!J31</f>
        <v>76440</v>
      </c>
      <c r="D11" s="10"/>
      <c r="E11" s="13">
        <f>'[1]pl'!L31</f>
        <v>567950</v>
      </c>
      <c r="F11" s="10"/>
      <c r="G11" s="10"/>
    </row>
    <row r="12" spans="1:5" ht="12.75">
      <c r="A12" s="5" t="s">
        <v>308</v>
      </c>
      <c r="C12" s="13"/>
      <c r="D12" s="45"/>
      <c r="E12" s="13"/>
    </row>
    <row r="13" spans="2:5" ht="12.75">
      <c r="B13" s="5" t="s">
        <v>270</v>
      </c>
      <c r="C13" s="13">
        <v>2199</v>
      </c>
      <c r="D13" s="45"/>
      <c r="E13" s="13">
        <v>9039</v>
      </c>
    </row>
    <row r="14" spans="2:5" ht="12.75">
      <c r="B14" s="5" t="s">
        <v>309</v>
      </c>
      <c r="C14" s="13">
        <v>5</v>
      </c>
      <c r="D14" s="45"/>
      <c r="E14" s="13">
        <v>1979</v>
      </c>
    </row>
    <row r="15" spans="2:5" ht="12.75">
      <c r="B15" s="5" t="s">
        <v>310</v>
      </c>
      <c r="C15" s="13">
        <v>2306</v>
      </c>
      <c r="D15" s="45"/>
      <c r="E15" s="13">
        <v>3098</v>
      </c>
    </row>
    <row r="16" spans="2:5" ht="12.75">
      <c r="B16" s="5" t="s">
        <v>15</v>
      </c>
      <c r="C16" s="13">
        <v>25037</v>
      </c>
      <c r="D16" s="45"/>
      <c r="E16" s="13">
        <v>114405</v>
      </c>
    </row>
    <row r="17" spans="2:5" ht="12.75">
      <c r="B17" s="5" t="s">
        <v>311</v>
      </c>
      <c r="C17" s="13">
        <v>1031</v>
      </c>
      <c r="D17" s="45"/>
      <c r="E17" s="13">
        <f>4060+15779+98066</f>
        <v>117905</v>
      </c>
    </row>
    <row r="18" spans="2:5" ht="12.75">
      <c r="B18" s="5" t="s">
        <v>312</v>
      </c>
      <c r="C18" s="13">
        <v>0</v>
      </c>
      <c r="D18" s="45"/>
      <c r="E18" s="13">
        <v>22192</v>
      </c>
    </row>
    <row r="19" spans="2:5" ht="12.75">
      <c r="B19" s="5" t="s">
        <v>313</v>
      </c>
      <c r="C19" s="5">
        <v>95</v>
      </c>
      <c r="D19" s="45"/>
      <c r="E19" s="13">
        <v>85756</v>
      </c>
    </row>
    <row r="20" spans="2:5" ht="12.75">
      <c r="B20" s="5" t="s">
        <v>314</v>
      </c>
      <c r="C20" s="13">
        <v>0</v>
      </c>
      <c r="D20" s="45"/>
      <c r="E20" s="13">
        <v>4594</v>
      </c>
    </row>
    <row r="21" spans="2:5" ht="12.75">
      <c r="B21" s="5" t="s">
        <v>315</v>
      </c>
      <c r="C21" s="13">
        <v>0</v>
      </c>
      <c r="D21" s="45"/>
      <c r="E21" s="13">
        <v>3562</v>
      </c>
    </row>
    <row r="22" spans="2:5" ht="12.75">
      <c r="B22" s="5" t="s">
        <v>316</v>
      </c>
      <c r="C22" s="13">
        <v>0</v>
      </c>
      <c r="D22" s="45"/>
      <c r="E22" s="13">
        <v>19800</v>
      </c>
    </row>
    <row r="23" spans="2:5" ht="12.75">
      <c r="B23" s="5" t="s">
        <v>317</v>
      </c>
      <c r="C23" s="13">
        <v>0</v>
      </c>
      <c r="D23" s="45"/>
      <c r="E23" s="13">
        <v>6379</v>
      </c>
    </row>
    <row r="24" spans="2:5" ht="12.75">
      <c r="B24" s="5" t="s">
        <v>318</v>
      </c>
      <c r="C24" s="13">
        <v>0</v>
      </c>
      <c r="D24" s="45"/>
      <c r="E24" s="13">
        <v>24525</v>
      </c>
    </row>
    <row r="25" spans="2:5" ht="12.75">
      <c r="B25" s="5" t="s">
        <v>319</v>
      </c>
      <c r="C25" s="13">
        <v>0</v>
      </c>
      <c r="D25" s="45"/>
      <c r="E25" s="13">
        <v>-2153</v>
      </c>
    </row>
    <row r="26" spans="2:5" ht="12.75">
      <c r="B26" s="5" t="s">
        <v>320</v>
      </c>
      <c r="C26" s="13">
        <v>-46443</v>
      </c>
      <c r="D26" s="45"/>
      <c r="E26" s="91">
        <v>0</v>
      </c>
    </row>
    <row r="27" spans="2:5" ht="12.75">
      <c r="B27" s="5" t="s">
        <v>164</v>
      </c>
      <c r="C27" s="13">
        <v>-2768</v>
      </c>
      <c r="D27" s="45"/>
      <c r="E27" s="13">
        <v>-1167</v>
      </c>
    </row>
    <row r="28" spans="2:5" ht="12.75">
      <c r="B28" s="5" t="s">
        <v>321</v>
      </c>
      <c r="C28" s="13">
        <v>0</v>
      </c>
      <c r="D28" s="45"/>
      <c r="E28" s="13">
        <f>-725717-75159</f>
        <v>-800876</v>
      </c>
    </row>
    <row r="29" spans="2:5" ht="12.75">
      <c r="B29" s="5" t="s">
        <v>101</v>
      </c>
      <c r="C29" s="13">
        <v>-3436</v>
      </c>
      <c r="D29" s="45"/>
      <c r="E29" s="13">
        <v>-26510</v>
      </c>
    </row>
    <row r="30" spans="2:5" ht="12.75">
      <c r="B30" s="5" t="s">
        <v>322</v>
      </c>
      <c r="C30" s="13">
        <v>-9492</v>
      </c>
      <c r="D30" s="45"/>
      <c r="E30" s="13">
        <f>-755-94255-22179</f>
        <v>-117189</v>
      </c>
    </row>
    <row r="31" spans="2:5" ht="12.75">
      <c r="B31" s="5" t="s">
        <v>323</v>
      </c>
      <c r="C31" s="13">
        <v>-3165</v>
      </c>
      <c r="D31" s="45"/>
      <c r="E31" s="13">
        <v>0</v>
      </c>
    </row>
    <row r="32" spans="2:5" ht="12.75">
      <c r="B32" s="5" t="s">
        <v>324</v>
      </c>
      <c r="C32" s="13">
        <v>0</v>
      </c>
      <c r="D32" s="45"/>
      <c r="E32" s="13">
        <v>-7560</v>
      </c>
    </row>
    <row r="33" spans="2:5" ht="12.75">
      <c r="B33" s="5" t="s">
        <v>325</v>
      </c>
      <c r="C33" s="13">
        <v>-307</v>
      </c>
      <c r="D33" s="45"/>
      <c r="E33" s="13">
        <v>-89</v>
      </c>
    </row>
    <row r="34" spans="2:5" ht="12.75">
      <c r="B34" s="5" t="s">
        <v>326</v>
      </c>
      <c r="C34" s="13">
        <v>0</v>
      </c>
      <c r="D34" s="45"/>
      <c r="E34" s="13">
        <v>-3953</v>
      </c>
    </row>
    <row r="35" spans="2:5" ht="12.75">
      <c r="B35" s="5" t="s">
        <v>327</v>
      </c>
      <c r="C35" s="13">
        <v>0</v>
      </c>
      <c r="D35" s="45"/>
      <c r="E35" s="13">
        <v>-3347</v>
      </c>
    </row>
    <row r="36" spans="2:5" ht="12.75">
      <c r="B36" s="5" t="s">
        <v>102</v>
      </c>
      <c r="C36" s="9">
        <v>549</v>
      </c>
      <c r="D36" s="10"/>
      <c r="E36" s="9">
        <f>-550348-SUM(E13:E35)</f>
        <v>-738</v>
      </c>
    </row>
    <row r="37" spans="1:6" ht="12.75">
      <c r="A37" s="5" t="s">
        <v>103</v>
      </c>
      <c r="C37" s="2">
        <f>SUM(C11:C36)</f>
        <v>42051</v>
      </c>
      <c r="D37" s="10"/>
      <c r="E37" s="2">
        <f>SUM(E11:E36)</f>
        <v>17602</v>
      </c>
      <c r="F37" s="13"/>
    </row>
    <row r="38" spans="2:5" ht="12.75">
      <c r="B38" s="5" t="s">
        <v>104</v>
      </c>
      <c r="C38" s="2">
        <v>-1482</v>
      </c>
      <c r="D38" s="10"/>
      <c r="E38" s="2">
        <v>705</v>
      </c>
    </row>
    <row r="39" spans="2:5" ht="12.75">
      <c r="B39" s="5" t="s">
        <v>105</v>
      </c>
      <c r="C39" s="2">
        <v>-54</v>
      </c>
      <c r="D39" s="10"/>
      <c r="E39" s="2">
        <v>1022</v>
      </c>
    </row>
    <row r="40" spans="2:5" ht="12.75">
      <c r="B40" s="5" t="s">
        <v>106</v>
      </c>
      <c r="C40" s="2">
        <v>0</v>
      </c>
      <c r="D40" s="10"/>
      <c r="E40" s="2">
        <v>-211</v>
      </c>
    </row>
    <row r="41" spans="2:5" ht="12.75">
      <c r="B41" s="5" t="s">
        <v>107</v>
      </c>
      <c r="C41" s="2">
        <v>-981</v>
      </c>
      <c r="D41" s="10"/>
      <c r="E41" s="2">
        <f>-74234+277515-93</f>
        <v>203188</v>
      </c>
    </row>
    <row r="42" spans="2:5" ht="12.75">
      <c r="B42" s="5" t="s">
        <v>108</v>
      </c>
      <c r="C42" s="9">
        <v>-31833</v>
      </c>
      <c r="D42" s="10"/>
      <c r="E42" s="9">
        <v>-194203</v>
      </c>
    </row>
    <row r="43" spans="3:5" ht="12.75">
      <c r="C43" s="2">
        <f>SUM(C37:C42)</f>
        <v>7701</v>
      </c>
      <c r="D43" s="10"/>
      <c r="E43" s="2">
        <f>SUM(E37:E42)</f>
        <v>28103</v>
      </c>
    </row>
    <row r="44" spans="2:5" ht="12.75">
      <c r="B44" s="5" t="s">
        <v>114</v>
      </c>
      <c r="C44" s="2">
        <v>-2499</v>
      </c>
      <c r="D44" s="10"/>
      <c r="E44" s="2">
        <v>-622</v>
      </c>
    </row>
    <row r="45" spans="2:5" ht="12.75">
      <c r="B45" s="5" t="s">
        <v>109</v>
      </c>
      <c r="C45" s="2">
        <v>-16870</v>
      </c>
      <c r="D45" s="10"/>
      <c r="E45" s="2">
        <v>-6898</v>
      </c>
    </row>
    <row r="46" spans="1:5" ht="12.75">
      <c r="A46" s="5" t="s">
        <v>328</v>
      </c>
      <c r="C46" s="26">
        <f>SUM(C43:C45)</f>
        <v>-11668</v>
      </c>
      <c r="D46" s="10"/>
      <c r="E46" s="26">
        <f>SUM(E43:E45)</f>
        <v>20583</v>
      </c>
    </row>
    <row r="47" spans="3:5" ht="12.75">
      <c r="C47" s="2"/>
      <c r="D47" s="10"/>
      <c r="E47" s="2"/>
    </row>
    <row r="48" spans="1:5" ht="12.75">
      <c r="A48" s="4" t="s">
        <v>110</v>
      </c>
      <c r="C48" s="2"/>
      <c r="D48" s="10"/>
      <c r="E48" s="2"/>
    </row>
    <row r="49" spans="2:5" ht="12.75">
      <c r="B49" s="5" t="s">
        <v>329</v>
      </c>
      <c r="C49" s="2">
        <v>-483</v>
      </c>
      <c r="E49" s="13">
        <v>-198182</v>
      </c>
    </row>
    <row r="50" spans="2:5" ht="12.75">
      <c r="B50" s="5" t="s">
        <v>330</v>
      </c>
      <c r="C50" s="2">
        <v>150</v>
      </c>
      <c r="D50" s="10"/>
      <c r="E50" s="2">
        <v>-146571</v>
      </c>
    </row>
    <row r="51" spans="2:5" ht="12.75">
      <c r="B51" s="5" t="s">
        <v>331</v>
      </c>
      <c r="C51" s="2">
        <v>0</v>
      </c>
      <c r="D51" s="10"/>
      <c r="E51" s="2">
        <v>-839</v>
      </c>
    </row>
    <row r="52" spans="2:5" ht="12.75">
      <c r="B52" s="5" t="s">
        <v>268</v>
      </c>
      <c r="C52" s="2">
        <v>-2488</v>
      </c>
      <c r="D52" s="10"/>
      <c r="E52" s="2">
        <v>-2268</v>
      </c>
    </row>
    <row r="53" spans="2:5" ht="12.75">
      <c r="B53" s="5" t="s">
        <v>332</v>
      </c>
      <c r="C53" s="2">
        <v>-5015</v>
      </c>
      <c r="D53" s="10"/>
      <c r="E53" s="2">
        <v>0</v>
      </c>
    </row>
    <row r="54" spans="2:5" ht="12.75">
      <c r="B54" s="5" t="s">
        <v>111</v>
      </c>
      <c r="C54" s="2">
        <v>10098</v>
      </c>
      <c r="D54" s="10"/>
      <c r="E54" s="2">
        <v>335</v>
      </c>
    </row>
    <row r="55" spans="2:5" ht="12.75">
      <c r="B55" s="5" t="s">
        <v>263</v>
      </c>
      <c r="C55" s="2">
        <v>585</v>
      </c>
      <c r="D55" s="10"/>
      <c r="E55" s="2">
        <v>1092</v>
      </c>
    </row>
    <row r="56" spans="2:5" ht="12.75">
      <c r="B56" s="5" t="s">
        <v>333</v>
      </c>
      <c r="C56" s="2">
        <v>307</v>
      </c>
      <c r="D56" s="10"/>
      <c r="E56" s="2">
        <v>89</v>
      </c>
    </row>
    <row r="57" spans="2:5" ht="12.75">
      <c r="B57" s="5" t="s">
        <v>100</v>
      </c>
      <c r="C57" s="2">
        <v>2768</v>
      </c>
      <c r="D57" s="10"/>
      <c r="E57" s="2">
        <v>1167</v>
      </c>
    </row>
    <row r="58" spans="2:5" ht="12.75">
      <c r="B58" s="5" t="s">
        <v>425</v>
      </c>
      <c r="C58" s="26">
        <f>SUM(C49:C57)</f>
        <v>5922</v>
      </c>
      <c r="D58" s="10"/>
      <c r="E58" s="26">
        <f>SUM(E49:E57)</f>
        <v>-345177</v>
      </c>
    </row>
    <row r="59" spans="3:5" ht="12.75">
      <c r="C59" s="2"/>
      <c r="D59" s="10"/>
      <c r="E59" s="2"/>
    </row>
    <row r="60" spans="1:5" ht="12.75">
      <c r="A60" s="4" t="s">
        <v>112</v>
      </c>
      <c r="C60" s="2"/>
      <c r="D60" s="10"/>
      <c r="E60" s="2"/>
    </row>
    <row r="61" spans="1:5" ht="12.75">
      <c r="A61" s="4"/>
      <c r="B61" s="5" t="s">
        <v>334</v>
      </c>
      <c r="C61" s="2">
        <v>0</v>
      </c>
      <c r="D61" s="10"/>
      <c r="E61" s="2">
        <v>514621</v>
      </c>
    </row>
    <row r="62" spans="1:5" ht="12.75">
      <c r="A62" s="4"/>
      <c r="B62" s="5" t="s">
        <v>335</v>
      </c>
      <c r="C62" s="2">
        <v>0</v>
      </c>
      <c r="D62" s="10"/>
      <c r="E62" s="2">
        <f>36580+246237+321600+137124+99893</f>
        <v>841434</v>
      </c>
    </row>
    <row r="63" spans="1:5" ht="12.75">
      <c r="A63" s="4"/>
      <c r="B63" s="5" t="s">
        <v>336</v>
      </c>
      <c r="C63" s="2">
        <v>0</v>
      </c>
      <c r="D63" s="10"/>
      <c r="E63" s="2">
        <v>50000</v>
      </c>
    </row>
    <row r="64" spans="2:5" ht="12.75">
      <c r="B64" s="5" t="s">
        <v>113</v>
      </c>
      <c r="C64" s="2">
        <v>-11597</v>
      </c>
      <c r="D64" s="10"/>
      <c r="E64" s="2">
        <f>-797691-E63</f>
        <v>-847691</v>
      </c>
    </row>
    <row r="65" spans="2:5" ht="12.75">
      <c r="B65" s="5" t="s">
        <v>337</v>
      </c>
      <c r="C65" s="2">
        <v>-959</v>
      </c>
      <c r="D65" s="10"/>
      <c r="E65" s="13">
        <v>-499</v>
      </c>
    </row>
    <row r="66" spans="2:5" ht="12.75">
      <c r="B66" s="5" t="s">
        <v>338</v>
      </c>
      <c r="C66" s="2">
        <v>0</v>
      </c>
      <c r="D66" s="10"/>
      <c r="E66" s="13">
        <v>-94969</v>
      </c>
    </row>
    <row r="67" spans="2:5" ht="12.75">
      <c r="B67" s="5" t="s">
        <v>264</v>
      </c>
      <c r="C67" s="26">
        <f>SUM(C63:C66)</f>
        <v>-12556</v>
      </c>
      <c r="D67" s="10"/>
      <c r="E67" s="26">
        <f>SUM(E61:E66)</f>
        <v>462896</v>
      </c>
    </row>
    <row r="68" spans="3:5" ht="12.75">
      <c r="C68" s="2"/>
      <c r="D68" s="10"/>
      <c r="E68" s="2"/>
    </row>
    <row r="69" spans="1:5" ht="12.75">
      <c r="A69" s="4" t="s">
        <v>115</v>
      </c>
      <c r="C69" s="2">
        <f>+C46+C58+C67</f>
        <v>-18302</v>
      </c>
      <c r="D69" s="10"/>
      <c r="E69" s="2">
        <f>E46+E58+E67</f>
        <v>138302</v>
      </c>
    </row>
    <row r="70" spans="1:5" ht="12.75">
      <c r="A70" s="4" t="s">
        <v>339</v>
      </c>
      <c r="C70" s="2">
        <f>E71</f>
        <v>114439</v>
      </c>
      <c r="D70" s="10"/>
      <c r="E70" s="2">
        <v>-23863</v>
      </c>
    </row>
    <row r="71" spans="1:5" ht="13.5" thickBot="1">
      <c r="A71" s="4" t="s">
        <v>340</v>
      </c>
      <c r="C71" s="25">
        <f>SUM(C69:C70)</f>
        <v>96137</v>
      </c>
      <c r="D71" s="10"/>
      <c r="E71" s="25">
        <f>SUM(E69:E70)</f>
        <v>114439</v>
      </c>
    </row>
    <row r="72" spans="3:5" ht="12.75">
      <c r="C72" s="2"/>
      <c r="D72" s="10"/>
      <c r="E72" s="2"/>
    </row>
    <row r="73" ht="12.75">
      <c r="B73" s="4" t="s">
        <v>116</v>
      </c>
    </row>
    <row r="74" spans="2:5" ht="12.75">
      <c r="B74" s="4"/>
      <c r="C74" s="108" t="s">
        <v>9</v>
      </c>
      <c r="E74" s="108" t="s">
        <v>9</v>
      </c>
    </row>
    <row r="75" spans="2:5" ht="12.75">
      <c r="B75" s="5" t="s">
        <v>117</v>
      </c>
      <c r="C75" s="13">
        <v>65523</v>
      </c>
      <c r="D75" s="13"/>
      <c r="E75" s="13">
        <v>87323</v>
      </c>
    </row>
    <row r="76" spans="2:5" ht="12.75">
      <c r="B76" s="5" t="s">
        <v>118</v>
      </c>
      <c r="C76" s="13">
        <v>30444</v>
      </c>
      <c r="D76" s="13"/>
      <c r="E76" s="13">
        <v>26947</v>
      </c>
    </row>
    <row r="77" spans="2:5" ht="12.75">
      <c r="B77" s="5" t="s">
        <v>119</v>
      </c>
      <c r="C77" s="46">
        <v>0</v>
      </c>
      <c r="D77" s="13"/>
      <c r="E77" s="46">
        <v>-1</v>
      </c>
    </row>
    <row r="78" spans="3:5" ht="12.75">
      <c r="C78" s="47">
        <f>ROUND(SUM(C75:C77),0)</f>
        <v>95967</v>
      </c>
      <c r="D78" s="47"/>
      <c r="E78" s="47">
        <f>SUM(E75:E77)</f>
        <v>114269</v>
      </c>
    </row>
    <row r="79" spans="2:5" ht="12.75">
      <c r="B79" s="5" t="s">
        <v>120</v>
      </c>
      <c r="C79" s="47">
        <v>170</v>
      </c>
      <c r="D79" s="47"/>
      <c r="E79" s="47">
        <v>170</v>
      </c>
    </row>
    <row r="80" spans="3:5" ht="13.5" thickBot="1">
      <c r="C80" s="48">
        <f>SUM(C78:C79)</f>
        <v>96137</v>
      </c>
      <c r="D80" s="47"/>
      <c r="E80" s="48">
        <f>SUM(E78:E79)</f>
        <v>114439</v>
      </c>
    </row>
    <row r="81" spans="3:5" ht="12.75">
      <c r="C81" s="6"/>
      <c r="D81" s="177"/>
      <c r="E81" s="6"/>
    </row>
    <row r="82" spans="1:5" ht="12.75">
      <c r="A82" s="5" t="s">
        <v>121</v>
      </c>
      <c r="C82" s="6"/>
      <c r="D82" s="177"/>
      <c r="E82" s="6"/>
    </row>
    <row r="83" spans="1:5" ht="12.75">
      <c r="A83" s="5" t="s">
        <v>122</v>
      </c>
      <c r="C83" s="6"/>
      <c r="D83" s="177"/>
      <c r="E83" s="6"/>
    </row>
  </sheetData>
  <printOptions/>
  <pageMargins left="0.82" right="0.75" top="0.19" bottom="0.16" header="0.5" footer="0.44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1">
      <selection activeCell="F25" sqref="F25"/>
    </sheetView>
  </sheetViews>
  <sheetFormatPr defaultColWidth="9.140625" defaultRowHeight="12.75"/>
  <cols>
    <col min="1" max="1" width="4.00390625" style="30" customWidth="1"/>
    <col min="2" max="2" width="27.140625" style="30" customWidth="1"/>
    <col min="3" max="3" width="11.140625" style="30" customWidth="1"/>
    <col min="4" max="8" width="9.28125" style="30" customWidth="1"/>
    <col min="9" max="9" width="10.57421875" style="30" customWidth="1"/>
    <col min="10" max="10" width="9.8515625" style="30" customWidth="1"/>
    <col min="11" max="11" width="9.28125" style="30" customWidth="1"/>
    <col min="12" max="12" width="10.57421875" style="30" customWidth="1"/>
    <col min="13" max="16384" width="9.140625" style="30" customWidth="1"/>
  </cols>
  <sheetData>
    <row r="1" ht="14.25">
      <c r="A1" s="139" t="str">
        <f>PL!A1</f>
        <v>OLYMPIA INDUSTRIES BERHAD</v>
      </c>
    </row>
    <row r="2" ht="12.75">
      <c r="A2" s="140" t="str">
        <f>+'[2]Cashflow'!A2</f>
        <v>(Company no. 63026-U)</v>
      </c>
    </row>
    <row r="3" ht="12.75">
      <c r="A3" s="31"/>
    </row>
    <row r="4" ht="14.25">
      <c r="A4" s="32" t="s">
        <v>70</v>
      </c>
    </row>
    <row r="5" ht="14.25">
      <c r="A5" s="32" t="s">
        <v>280</v>
      </c>
    </row>
    <row r="6" ht="12.75">
      <c r="A6" s="30" t="s">
        <v>2</v>
      </c>
    </row>
    <row r="7" spans="3:12" ht="12.75">
      <c r="C7" s="141" t="s">
        <v>261</v>
      </c>
      <c r="D7" s="142"/>
      <c r="E7" s="142"/>
      <c r="F7" s="142"/>
      <c r="G7" s="142"/>
      <c r="H7" s="142"/>
      <c r="I7" s="142"/>
      <c r="J7" s="143"/>
      <c r="K7" s="144" t="s">
        <v>71</v>
      </c>
      <c r="L7" s="145" t="s">
        <v>72</v>
      </c>
    </row>
    <row r="8" spans="3:12" ht="12.75">
      <c r="C8" s="144" t="s">
        <v>73</v>
      </c>
      <c r="D8" s="144"/>
      <c r="E8" s="146"/>
      <c r="F8" s="147" t="s">
        <v>281</v>
      </c>
      <c r="G8" s="148"/>
      <c r="H8" s="144" t="s">
        <v>74</v>
      </c>
      <c r="I8" s="144" t="s">
        <v>75</v>
      </c>
      <c r="J8" s="145" t="s">
        <v>76</v>
      </c>
      <c r="K8" s="149" t="s">
        <v>77</v>
      </c>
      <c r="L8" s="150" t="s">
        <v>78</v>
      </c>
    </row>
    <row r="9" spans="3:12" ht="12.75">
      <c r="C9" s="149" t="s">
        <v>79</v>
      </c>
      <c r="D9" s="149" t="s">
        <v>80</v>
      </c>
      <c r="E9" s="151" t="s">
        <v>236</v>
      </c>
      <c r="F9" s="144" t="s">
        <v>237</v>
      </c>
      <c r="G9" s="144" t="s">
        <v>282</v>
      </c>
      <c r="H9" s="149" t="s">
        <v>81</v>
      </c>
      <c r="I9" s="149" t="s">
        <v>82</v>
      </c>
      <c r="J9" s="152"/>
      <c r="K9" s="149"/>
      <c r="L9" s="150"/>
    </row>
    <row r="10" spans="3:12" ht="12.75">
      <c r="C10" s="153" t="s">
        <v>9</v>
      </c>
      <c r="D10" s="153" t="s">
        <v>9</v>
      </c>
      <c r="E10" s="154" t="s">
        <v>9</v>
      </c>
      <c r="F10" s="153" t="s">
        <v>9</v>
      </c>
      <c r="G10" s="153" t="s">
        <v>9</v>
      </c>
      <c r="H10" s="153" t="s">
        <v>9</v>
      </c>
      <c r="I10" s="153" t="s">
        <v>9</v>
      </c>
      <c r="J10" s="155" t="s">
        <v>9</v>
      </c>
      <c r="K10" s="153" t="s">
        <v>9</v>
      </c>
      <c r="L10" s="155" t="s">
        <v>9</v>
      </c>
    </row>
    <row r="11" spans="11:12" ht="6" customHeight="1">
      <c r="K11" s="33"/>
      <c r="L11" s="33"/>
    </row>
    <row r="12" spans="1:12" ht="12.75">
      <c r="A12" s="30" t="s">
        <v>83</v>
      </c>
      <c r="C12" s="34">
        <v>730364</v>
      </c>
      <c r="D12" s="34">
        <f>G24</f>
        <v>8739</v>
      </c>
      <c r="E12" s="34">
        <f>E57</f>
        <v>278637</v>
      </c>
      <c r="F12" s="34">
        <f>F57</f>
        <v>175282</v>
      </c>
      <c r="G12" s="34">
        <f>G57</f>
        <v>329</v>
      </c>
      <c r="H12" s="34">
        <f>H57</f>
        <v>-233884</v>
      </c>
      <c r="I12" s="34">
        <f>I57</f>
        <v>-304884</v>
      </c>
      <c r="J12" s="34">
        <f>SUM(C12:I12)</f>
        <v>654583</v>
      </c>
      <c r="K12" s="34">
        <f>K57</f>
        <v>5126</v>
      </c>
      <c r="L12" s="36">
        <f>SUM(J12:K12)</f>
        <v>659709</v>
      </c>
    </row>
    <row r="13" spans="1:12" ht="12.75">
      <c r="A13" s="30" t="s">
        <v>283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f>PL!J41</f>
        <v>57887</v>
      </c>
      <c r="J13" s="34">
        <f>SUM(C13:I13)</f>
        <v>57887</v>
      </c>
      <c r="K13" s="10">
        <f>PL!J43</f>
        <v>8021</v>
      </c>
      <c r="L13" s="36">
        <f>SUM(J13:K13)</f>
        <v>65908</v>
      </c>
    </row>
    <row r="14" spans="1:12" ht="12.75">
      <c r="A14" s="30" t="s">
        <v>284</v>
      </c>
      <c r="B14" s="156"/>
      <c r="C14" s="2">
        <v>0</v>
      </c>
      <c r="D14" s="2">
        <v>0</v>
      </c>
      <c r="E14" s="2">
        <v>-365</v>
      </c>
      <c r="F14" s="34">
        <v>-430</v>
      </c>
      <c r="G14" s="34">
        <v>0</v>
      </c>
      <c r="H14" s="34">
        <v>0</v>
      </c>
      <c r="I14" s="34">
        <v>0</v>
      </c>
      <c r="J14" s="34">
        <f>SUM(C14:I14)</f>
        <v>-795</v>
      </c>
      <c r="K14" s="10">
        <v>0</v>
      </c>
      <c r="L14" s="36">
        <f>SUM(J14:K14)</f>
        <v>-795</v>
      </c>
    </row>
    <row r="15" spans="1:12" ht="12.75">
      <c r="A15" s="30" t="s">
        <v>285</v>
      </c>
      <c r="B15" s="156"/>
      <c r="C15" s="2">
        <v>0</v>
      </c>
      <c r="D15" s="2">
        <f>G25</f>
        <v>886</v>
      </c>
      <c r="E15" s="2">
        <v>0</v>
      </c>
      <c r="F15" s="34">
        <v>0</v>
      </c>
      <c r="G15" s="34">
        <v>0</v>
      </c>
      <c r="H15" s="34">
        <v>0</v>
      </c>
      <c r="I15" s="34">
        <v>0</v>
      </c>
      <c r="J15" s="34">
        <f>SUM(C15:I15)</f>
        <v>886</v>
      </c>
      <c r="K15" s="36">
        <v>0</v>
      </c>
      <c r="L15" s="36">
        <f>SUM(J15:K15)</f>
        <v>886</v>
      </c>
    </row>
    <row r="16" spans="1:12" ht="13.5" thickBot="1">
      <c r="A16" s="30" t="s">
        <v>286</v>
      </c>
      <c r="B16" s="156"/>
      <c r="C16" s="25">
        <f aca="true" t="shared" si="0" ref="C16:L16">SUM(C12:C15)</f>
        <v>730364</v>
      </c>
      <c r="D16" s="25">
        <f>SUM(D12:D15)</f>
        <v>9625</v>
      </c>
      <c r="E16" s="25">
        <f>SUM(E12:E15)</f>
        <v>278272</v>
      </c>
      <c r="F16" s="35">
        <f>SUM(F12:F15)</f>
        <v>174852</v>
      </c>
      <c r="G16" s="35">
        <f>SUM(G12:G15)</f>
        <v>329</v>
      </c>
      <c r="H16" s="35">
        <f t="shared" si="0"/>
        <v>-233884</v>
      </c>
      <c r="I16" s="35">
        <f t="shared" si="0"/>
        <v>-246997</v>
      </c>
      <c r="J16" s="35">
        <f t="shared" si="0"/>
        <v>712561</v>
      </c>
      <c r="K16" s="35">
        <f t="shared" si="0"/>
        <v>13147</v>
      </c>
      <c r="L16" s="35">
        <f t="shared" si="0"/>
        <v>725708</v>
      </c>
    </row>
    <row r="17" spans="1:12" ht="12.75">
      <c r="A17" s="31" t="s">
        <v>80</v>
      </c>
      <c r="B17" s="156"/>
      <c r="C17" s="2"/>
      <c r="D17" s="2"/>
      <c r="E17" s="2"/>
      <c r="F17" s="34"/>
      <c r="G17" s="34"/>
      <c r="H17" s="34"/>
      <c r="I17" s="34"/>
      <c r="J17" s="34"/>
      <c r="K17" s="34"/>
      <c r="L17" s="34"/>
    </row>
    <row r="18" spans="2:12" ht="10.5" customHeight="1">
      <c r="B18" s="156"/>
      <c r="C18" s="2"/>
      <c r="D18" s="2"/>
      <c r="E18" s="2"/>
      <c r="F18" s="34"/>
      <c r="G18" s="34"/>
      <c r="H18" s="34"/>
      <c r="I18" s="34"/>
      <c r="K18" s="34"/>
      <c r="L18" s="34"/>
    </row>
    <row r="19" spans="1:11" ht="12.75">
      <c r="A19" s="31" t="s">
        <v>80</v>
      </c>
      <c r="B19" s="157"/>
      <c r="C19" s="158" t="s">
        <v>84</v>
      </c>
      <c r="D19" s="159" t="s">
        <v>73</v>
      </c>
      <c r="E19" s="160" t="s">
        <v>85</v>
      </c>
      <c r="F19" s="161"/>
      <c r="G19" s="162"/>
      <c r="H19" s="34"/>
      <c r="I19" s="34"/>
      <c r="J19" s="34"/>
      <c r="K19" s="34"/>
    </row>
    <row r="20" spans="1:11" ht="12.75">
      <c r="A20" s="31"/>
      <c r="B20" s="157"/>
      <c r="C20" s="163" t="s">
        <v>86</v>
      </c>
      <c r="D20" s="164" t="s">
        <v>87</v>
      </c>
      <c r="E20" s="165" t="s">
        <v>88</v>
      </c>
      <c r="F20" s="164" t="s">
        <v>89</v>
      </c>
      <c r="G20" s="166"/>
      <c r="H20" s="34"/>
      <c r="I20" s="34"/>
      <c r="J20" s="34"/>
      <c r="K20" s="34"/>
    </row>
    <row r="21" spans="1:11" ht="12.75">
      <c r="A21" s="31"/>
      <c r="B21" s="157"/>
      <c r="C21" s="163"/>
      <c r="D21" s="164"/>
      <c r="E21" s="165"/>
      <c r="F21" s="164"/>
      <c r="G21" s="150" t="s">
        <v>76</v>
      </c>
      <c r="H21" s="34"/>
      <c r="I21" s="34"/>
      <c r="J21" s="34"/>
      <c r="K21" s="34"/>
    </row>
    <row r="22" spans="1:11" ht="12.75">
      <c r="A22" s="31"/>
      <c r="B22" s="157"/>
      <c r="C22" s="167" t="s">
        <v>9</v>
      </c>
      <c r="D22" s="168" t="s">
        <v>9</v>
      </c>
      <c r="E22" s="169" t="s">
        <v>9</v>
      </c>
      <c r="F22" s="168" t="s">
        <v>9</v>
      </c>
      <c r="G22" s="155" t="s">
        <v>9</v>
      </c>
      <c r="H22" s="34"/>
      <c r="I22" s="34"/>
      <c r="J22" s="34"/>
      <c r="K22" s="34"/>
    </row>
    <row r="23" spans="2:12" ht="12.75">
      <c r="B23" s="156"/>
      <c r="C23" s="2"/>
      <c r="D23" s="2"/>
      <c r="E23" s="2"/>
      <c r="F23" s="34"/>
      <c r="G23" s="34"/>
      <c r="H23" s="36"/>
      <c r="I23" s="36"/>
      <c r="J23" s="36"/>
      <c r="K23" s="36"/>
      <c r="L23" s="33"/>
    </row>
    <row r="24" spans="1:12" ht="12.75">
      <c r="A24" s="30" t="str">
        <f>A12</f>
        <v>At 1 July 2007</v>
      </c>
      <c r="B24" s="156"/>
      <c r="C24" s="10">
        <f>C75</f>
        <v>2116</v>
      </c>
      <c r="D24" s="10">
        <f>D75</f>
        <v>4584</v>
      </c>
      <c r="E24" s="10">
        <f>E75</f>
        <v>439</v>
      </c>
      <c r="F24" s="36">
        <f>F75</f>
        <v>1600</v>
      </c>
      <c r="G24" s="36">
        <f>SUM(C24:F24)</f>
        <v>8739</v>
      </c>
      <c r="H24" s="36"/>
      <c r="I24" s="36"/>
      <c r="J24" s="36"/>
      <c r="K24" s="36"/>
      <c r="L24" s="36"/>
    </row>
    <row r="25" spans="1:12" ht="12.75">
      <c r="A25" s="30" t="s">
        <v>285</v>
      </c>
      <c r="B25" s="156"/>
      <c r="C25" s="10">
        <v>0</v>
      </c>
      <c r="D25" s="2">
        <v>0</v>
      </c>
      <c r="E25" s="2">
        <v>886</v>
      </c>
      <c r="F25" s="34">
        <v>0</v>
      </c>
      <c r="G25" s="36">
        <f>SUM(C25:F25)</f>
        <v>886</v>
      </c>
      <c r="H25" s="36"/>
      <c r="I25" s="36"/>
      <c r="J25" s="38"/>
      <c r="K25" s="38"/>
      <c r="L25" s="38"/>
    </row>
    <row r="26" spans="1:12" ht="13.5" thickBot="1">
      <c r="A26" s="30" t="str">
        <f>A16</f>
        <v>At 30 June 2008</v>
      </c>
      <c r="B26" s="156"/>
      <c r="C26" s="25">
        <f>SUM(C24:C25)</f>
        <v>2116</v>
      </c>
      <c r="D26" s="25">
        <f>SUM(D24:D25)</f>
        <v>4584</v>
      </c>
      <c r="E26" s="25">
        <f>SUM(E24:E25)</f>
        <v>1325</v>
      </c>
      <c r="F26" s="35">
        <f>SUM(F24:F25)</f>
        <v>1600</v>
      </c>
      <c r="G26" s="35">
        <f>SUM(G24:G25)</f>
        <v>9625</v>
      </c>
      <c r="H26" s="36"/>
      <c r="I26" s="36"/>
      <c r="J26" s="36"/>
      <c r="K26" s="36"/>
      <c r="L26" s="36"/>
    </row>
    <row r="27" spans="2:12" ht="12.75">
      <c r="B27" s="156"/>
      <c r="C27" s="2"/>
      <c r="D27" s="2"/>
      <c r="E27" s="2"/>
      <c r="F27" s="34"/>
      <c r="G27" s="34"/>
      <c r="H27" s="36"/>
      <c r="I27" s="36"/>
      <c r="J27" s="36"/>
      <c r="K27" s="36"/>
      <c r="L27" s="38"/>
    </row>
    <row r="28" spans="3:12" ht="12.75">
      <c r="C28" s="34"/>
      <c r="D28" s="34"/>
      <c r="E28" s="34"/>
      <c r="F28" s="34"/>
      <c r="G28" s="34"/>
      <c r="H28" s="36"/>
      <c r="I28" s="36"/>
      <c r="J28" s="36"/>
      <c r="K28" s="36"/>
      <c r="L28" s="33"/>
    </row>
    <row r="29" spans="1:11" ht="14.25">
      <c r="A29" s="176" t="s">
        <v>287</v>
      </c>
      <c r="B29" s="156"/>
      <c r="C29" s="34"/>
      <c r="D29" s="34"/>
      <c r="E29" s="34"/>
      <c r="F29" s="34"/>
      <c r="G29" s="34"/>
      <c r="H29" s="34"/>
      <c r="I29" s="34"/>
      <c r="J29" s="34"/>
      <c r="K29" s="34"/>
    </row>
    <row r="30" spans="1:12" ht="12.75">
      <c r="A30" s="30" t="s">
        <v>288</v>
      </c>
      <c r="C30" s="34"/>
      <c r="D30" s="34"/>
      <c r="E30" s="34"/>
      <c r="F30" s="34"/>
      <c r="G30" s="34"/>
      <c r="H30" s="34"/>
      <c r="I30" s="34"/>
      <c r="J30" s="34"/>
      <c r="K30" s="36"/>
      <c r="L30" s="33"/>
    </row>
    <row r="31" spans="1:12" ht="12.75">
      <c r="A31" s="31"/>
      <c r="B31" s="156"/>
      <c r="C31" s="141" t="s">
        <v>261</v>
      </c>
      <c r="D31" s="142"/>
      <c r="E31" s="142"/>
      <c r="F31" s="142"/>
      <c r="G31" s="142"/>
      <c r="H31" s="142"/>
      <c r="I31" s="142"/>
      <c r="J31" s="143"/>
      <c r="K31" s="144" t="s">
        <v>71</v>
      </c>
      <c r="L31" s="145" t="s">
        <v>72</v>
      </c>
    </row>
    <row r="32" spans="2:12" ht="12.75">
      <c r="B32" s="156"/>
      <c r="C32" s="144" t="s">
        <v>73</v>
      </c>
      <c r="D32" s="144"/>
      <c r="E32" s="146"/>
      <c r="F32" s="147" t="s">
        <v>281</v>
      </c>
      <c r="G32" s="148"/>
      <c r="H32" s="144" t="s">
        <v>74</v>
      </c>
      <c r="I32" s="144" t="s">
        <v>75</v>
      </c>
      <c r="J32" s="145" t="s">
        <v>76</v>
      </c>
      <c r="K32" s="149" t="s">
        <v>77</v>
      </c>
      <c r="L32" s="150" t="s">
        <v>78</v>
      </c>
    </row>
    <row r="33" spans="2:12" ht="12.75">
      <c r="B33" s="156"/>
      <c r="C33" s="149" t="s">
        <v>79</v>
      </c>
      <c r="D33" s="149" t="s">
        <v>80</v>
      </c>
      <c r="E33" s="151" t="s">
        <v>236</v>
      </c>
      <c r="F33" s="144" t="s">
        <v>237</v>
      </c>
      <c r="G33" s="144" t="s">
        <v>282</v>
      </c>
      <c r="H33" s="149" t="s">
        <v>81</v>
      </c>
      <c r="I33" s="149" t="s">
        <v>82</v>
      </c>
      <c r="J33" s="152"/>
      <c r="K33" s="149"/>
      <c r="L33" s="150"/>
    </row>
    <row r="34" spans="2:12" ht="12.75">
      <c r="B34" s="156"/>
      <c r="C34" s="153" t="s">
        <v>9</v>
      </c>
      <c r="D34" s="153" t="s">
        <v>9</v>
      </c>
      <c r="E34" s="154" t="s">
        <v>9</v>
      </c>
      <c r="F34" s="153" t="s">
        <v>9</v>
      </c>
      <c r="G34" s="153" t="s">
        <v>9</v>
      </c>
      <c r="H34" s="153" t="s">
        <v>9</v>
      </c>
      <c r="I34" s="153" t="s">
        <v>9</v>
      </c>
      <c r="J34" s="155" t="s">
        <v>9</v>
      </c>
      <c r="K34" s="153" t="s">
        <v>9</v>
      </c>
      <c r="L34" s="155" t="s">
        <v>9</v>
      </c>
    </row>
    <row r="35" spans="2:12" ht="6" customHeight="1">
      <c r="B35" s="156"/>
      <c r="C35" s="156"/>
      <c r="D35" s="156"/>
      <c r="E35" s="156"/>
      <c r="F35" s="156"/>
      <c r="G35" s="156"/>
      <c r="H35" s="156"/>
      <c r="I35" s="156"/>
      <c r="J35" s="156"/>
      <c r="K35" s="170"/>
      <c r="L35" s="170"/>
    </row>
    <row r="36" spans="1:12" ht="12.75">
      <c r="A36" s="30" t="s">
        <v>90</v>
      </c>
      <c r="B36" s="156"/>
      <c r="C36" s="2">
        <v>508381</v>
      </c>
      <c r="D36" s="2">
        <v>196122</v>
      </c>
      <c r="E36" s="2">
        <v>0</v>
      </c>
      <c r="F36" s="2">
        <v>0</v>
      </c>
      <c r="G36" s="2">
        <v>0</v>
      </c>
      <c r="H36" s="2">
        <v>-233884</v>
      </c>
      <c r="I36" s="2">
        <v>-1512574</v>
      </c>
      <c r="J36" s="37">
        <f>SUM(C36:I36)</f>
        <v>-1041955</v>
      </c>
      <c r="K36" s="10">
        <v>7786</v>
      </c>
      <c r="L36" s="10">
        <f>+J36+K36</f>
        <v>-1034169</v>
      </c>
    </row>
    <row r="37" spans="1:12" ht="12.75">
      <c r="A37" s="30" t="s">
        <v>289</v>
      </c>
      <c r="B37" s="156"/>
      <c r="C37" s="2">
        <v>0</v>
      </c>
      <c r="D37" s="2">
        <f>G65</f>
        <v>-3000</v>
      </c>
      <c r="E37" s="2">
        <v>0</v>
      </c>
      <c r="F37" s="2">
        <v>0</v>
      </c>
      <c r="G37" s="2">
        <v>0</v>
      </c>
      <c r="H37" s="2">
        <v>0</v>
      </c>
      <c r="I37" s="2">
        <v>3000</v>
      </c>
      <c r="J37" s="37">
        <f aca="true" t="shared" si="1" ref="J37:J56">SUM(C37:I37)</f>
        <v>0</v>
      </c>
      <c r="K37" s="10"/>
      <c r="L37" s="10">
        <f aca="true" t="shared" si="2" ref="L37:L56">+J37+K37</f>
        <v>0</v>
      </c>
    </row>
    <row r="38" spans="1:12" ht="12.75">
      <c r="A38" s="30" t="s">
        <v>290</v>
      </c>
      <c r="B38" s="156"/>
      <c r="C38" s="2">
        <v>0</v>
      </c>
      <c r="D38" s="2">
        <f>G66</f>
        <v>3650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37">
        <f t="shared" si="1"/>
        <v>3650</v>
      </c>
      <c r="K38" s="10">
        <v>0</v>
      </c>
      <c r="L38" s="10">
        <f t="shared" si="2"/>
        <v>3650</v>
      </c>
    </row>
    <row r="39" spans="1:12" ht="12.75">
      <c r="A39" s="30" t="s">
        <v>291</v>
      </c>
      <c r="B39" s="156"/>
      <c r="C39" s="2"/>
      <c r="D39" s="2"/>
      <c r="E39" s="2"/>
      <c r="F39" s="2"/>
      <c r="G39" s="2"/>
      <c r="H39" s="2"/>
      <c r="I39" s="2"/>
      <c r="J39" s="37"/>
      <c r="K39" s="10"/>
      <c r="L39" s="10"/>
    </row>
    <row r="40" spans="1:12" ht="12.75">
      <c r="A40" s="30" t="s">
        <v>292</v>
      </c>
      <c r="B40" s="156"/>
      <c r="C40" s="10">
        <v>-457543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>-C40</f>
        <v>457543</v>
      </c>
      <c r="J40" s="37">
        <f t="shared" si="1"/>
        <v>0</v>
      </c>
      <c r="K40" s="10">
        <v>0</v>
      </c>
      <c r="L40" s="10">
        <f t="shared" si="2"/>
        <v>0</v>
      </c>
    </row>
    <row r="41" spans="1:12" ht="12.75">
      <c r="A41" s="30" t="s">
        <v>269</v>
      </c>
      <c r="B41" s="156"/>
      <c r="C41" s="10">
        <v>0</v>
      </c>
      <c r="D41" s="2">
        <f>G67</f>
        <v>-190535</v>
      </c>
      <c r="E41" s="2">
        <v>0</v>
      </c>
      <c r="F41" s="2">
        <v>0</v>
      </c>
      <c r="G41" s="2">
        <v>0</v>
      </c>
      <c r="H41" s="2">
        <v>0</v>
      </c>
      <c r="I41" s="2">
        <f>-D41</f>
        <v>190535</v>
      </c>
      <c r="J41" s="37">
        <f t="shared" si="1"/>
        <v>0</v>
      </c>
      <c r="K41" s="10">
        <v>0</v>
      </c>
      <c r="L41" s="10">
        <f t="shared" si="2"/>
        <v>0</v>
      </c>
    </row>
    <row r="42" spans="1:12" ht="12.75">
      <c r="A42" s="30" t="s">
        <v>273</v>
      </c>
      <c r="B42" s="156"/>
      <c r="C42" s="171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f>PL!L41</f>
        <v>556612</v>
      </c>
      <c r="J42" s="37">
        <f t="shared" si="1"/>
        <v>556612</v>
      </c>
      <c r="K42" s="37">
        <f>PL!L43</f>
        <v>-1889</v>
      </c>
      <c r="L42" s="10">
        <f t="shared" si="2"/>
        <v>554723</v>
      </c>
    </row>
    <row r="43" spans="1:12" ht="12.75">
      <c r="A43" s="30" t="s">
        <v>293</v>
      </c>
      <c r="B43" s="156"/>
      <c r="C43" s="171"/>
      <c r="D43" s="10"/>
      <c r="E43" s="10"/>
      <c r="F43" s="10"/>
      <c r="G43" s="10"/>
      <c r="H43" s="10"/>
      <c r="I43" s="10"/>
      <c r="J43" s="37"/>
      <c r="K43" s="37"/>
      <c r="L43" s="10"/>
    </row>
    <row r="44" spans="1:12" ht="12.75">
      <c r="A44" s="30" t="s">
        <v>294</v>
      </c>
      <c r="B44" s="156"/>
      <c r="C44" s="37">
        <v>176676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37">
        <f t="shared" si="1"/>
        <v>176676</v>
      </c>
      <c r="K44" s="37">
        <v>0</v>
      </c>
      <c r="L44" s="10">
        <f t="shared" si="2"/>
        <v>176676</v>
      </c>
    </row>
    <row r="45" spans="1:12" ht="12.75">
      <c r="A45" s="30" t="s">
        <v>295</v>
      </c>
      <c r="B45" s="156"/>
      <c r="C45" s="37">
        <v>165707</v>
      </c>
      <c r="D45" s="10">
        <f>G69</f>
        <v>3783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37">
        <f t="shared" si="1"/>
        <v>169490</v>
      </c>
      <c r="K45" s="37">
        <v>0</v>
      </c>
      <c r="L45" s="10">
        <f t="shared" si="2"/>
        <v>169490</v>
      </c>
    </row>
    <row r="46" spans="1:12" ht="12.75">
      <c r="A46" s="30" t="s">
        <v>296</v>
      </c>
      <c r="B46" s="156"/>
      <c r="C46" s="171"/>
      <c r="D46" s="10"/>
      <c r="E46" s="10"/>
      <c r="F46" s="10"/>
      <c r="G46" s="10"/>
      <c r="H46" s="10"/>
      <c r="I46" s="10"/>
      <c r="J46" s="37"/>
      <c r="K46" s="37"/>
      <c r="L46" s="10"/>
    </row>
    <row r="47" spans="1:12" ht="12.75">
      <c r="A47" s="30" t="s">
        <v>297</v>
      </c>
      <c r="B47" s="156"/>
      <c r="C47" s="37">
        <v>180000</v>
      </c>
      <c r="D47" s="10">
        <f>G71</f>
        <v>9000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37">
        <f t="shared" si="1"/>
        <v>189000</v>
      </c>
      <c r="K47" s="37">
        <v>0</v>
      </c>
      <c r="L47" s="10">
        <f t="shared" si="2"/>
        <v>189000</v>
      </c>
    </row>
    <row r="48" spans="1:12" ht="12.75">
      <c r="A48" s="30" t="s">
        <v>298</v>
      </c>
      <c r="B48" s="156"/>
      <c r="C48" s="171"/>
      <c r="D48" s="10"/>
      <c r="E48" s="10"/>
      <c r="F48" s="10"/>
      <c r="G48" s="10"/>
      <c r="H48" s="10"/>
      <c r="I48" s="10"/>
      <c r="J48" s="37"/>
      <c r="K48" s="37"/>
      <c r="L48" s="10"/>
    </row>
    <row r="49" spans="1:12" ht="12.75">
      <c r="A49" s="30" t="s">
        <v>299</v>
      </c>
      <c r="B49" s="156"/>
      <c r="C49" s="37">
        <v>157143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37">
        <f t="shared" si="1"/>
        <v>157143</v>
      </c>
      <c r="K49" s="37">
        <v>0</v>
      </c>
      <c r="L49" s="10">
        <f t="shared" si="2"/>
        <v>157143</v>
      </c>
    </row>
    <row r="50" spans="1:12" ht="12.75">
      <c r="A50" s="30" t="s">
        <v>300</v>
      </c>
      <c r="B50" s="156"/>
      <c r="C50" s="171">
        <v>0</v>
      </c>
      <c r="D50" s="10">
        <f>G72</f>
        <v>-8199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37">
        <f t="shared" si="1"/>
        <v>-8199</v>
      </c>
      <c r="K50" s="37">
        <v>0</v>
      </c>
      <c r="L50" s="10">
        <f t="shared" si="2"/>
        <v>-8199</v>
      </c>
    </row>
    <row r="51" spans="1:12" ht="12.75">
      <c r="A51" s="30" t="s">
        <v>301</v>
      </c>
      <c r="B51" s="156"/>
      <c r="C51" s="171"/>
      <c r="D51" s="10"/>
      <c r="E51" s="10"/>
      <c r="F51" s="10"/>
      <c r="G51" s="10"/>
      <c r="H51" s="10"/>
      <c r="I51" s="10"/>
      <c r="J51" s="37"/>
      <c r="K51" s="37"/>
      <c r="L51" s="10"/>
    </row>
    <row r="52" spans="1:12" ht="12.75">
      <c r="A52" s="30" t="s">
        <v>302</v>
      </c>
      <c r="B52" s="156"/>
      <c r="C52" s="171">
        <v>0</v>
      </c>
      <c r="D52" s="10">
        <v>0</v>
      </c>
      <c r="E52" s="10">
        <v>278637</v>
      </c>
      <c r="F52" s="10">
        <v>0</v>
      </c>
      <c r="G52" s="10">
        <v>0</v>
      </c>
      <c r="H52" s="10">
        <v>0</v>
      </c>
      <c r="I52" s="10">
        <v>0</v>
      </c>
      <c r="J52" s="37">
        <f t="shared" si="1"/>
        <v>278637</v>
      </c>
      <c r="K52" s="37">
        <v>0</v>
      </c>
      <c r="L52" s="10">
        <f t="shared" si="2"/>
        <v>278637</v>
      </c>
    </row>
    <row r="53" spans="1:12" ht="12.75">
      <c r="A53" s="30" t="s">
        <v>303</v>
      </c>
      <c r="B53" s="156"/>
      <c r="C53" s="171">
        <v>0</v>
      </c>
      <c r="D53" s="10">
        <v>0</v>
      </c>
      <c r="E53" s="10">
        <v>0</v>
      </c>
      <c r="F53" s="10">
        <v>175282</v>
      </c>
      <c r="G53" s="10">
        <v>0</v>
      </c>
      <c r="H53" s="10">
        <v>0</v>
      </c>
      <c r="I53" s="10">
        <v>0</v>
      </c>
      <c r="J53" s="37">
        <f t="shared" si="1"/>
        <v>175282</v>
      </c>
      <c r="K53" s="37">
        <v>0</v>
      </c>
      <c r="L53" s="10">
        <f t="shared" si="2"/>
        <v>175282</v>
      </c>
    </row>
    <row r="54" spans="1:12" ht="12.75">
      <c r="A54" s="30" t="s">
        <v>304</v>
      </c>
      <c r="B54" s="156"/>
      <c r="C54" s="171">
        <v>0</v>
      </c>
      <c r="D54" s="10">
        <v>0</v>
      </c>
      <c r="E54" s="10">
        <v>0</v>
      </c>
      <c r="F54" s="10">
        <v>0</v>
      </c>
      <c r="G54" s="10">
        <v>329</v>
      </c>
      <c r="H54" s="10">
        <v>0</v>
      </c>
      <c r="I54" s="10">
        <v>0</v>
      </c>
      <c r="J54" s="37">
        <f t="shared" si="1"/>
        <v>329</v>
      </c>
      <c r="K54" s="37">
        <v>0</v>
      </c>
      <c r="L54" s="10">
        <f t="shared" si="2"/>
        <v>329</v>
      </c>
    </row>
    <row r="55" spans="1:12" ht="12.75">
      <c r="A55" s="30" t="s">
        <v>285</v>
      </c>
      <c r="B55" s="156"/>
      <c r="C55" s="10">
        <v>0</v>
      </c>
      <c r="D55" s="10">
        <f>G73</f>
        <v>-33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37">
        <f t="shared" si="1"/>
        <v>-33</v>
      </c>
      <c r="K55" s="37">
        <v>0</v>
      </c>
      <c r="L55" s="10">
        <f t="shared" si="2"/>
        <v>-33</v>
      </c>
    </row>
    <row r="56" spans="1:12" ht="12.75">
      <c r="A56" s="30" t="s">
        <v>305</v>
      </c>
      <c r="B56" s="156"/>
      <c r="C56" s="10">
        <v>0</v>
      </c>
      <c r="D56" s="10">
        <f>G74</f>
        <v>-2049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37">
        <f t="shared" si="1"/>
        <v>-2049</v>
      </c>
      <c r="K56" s="37">
        <v>-771</v>
      </c>
      <c r="L56" s="10">
        <f t="shared" si="2"/>
        <v>-2820</v>
      </c>
    </row>
    <row r="57" spans="1:12" ht="13.5" thickBot="1">
      <c r="A57" s="30" t="s">
        <v>306</v>
      </c>
      <c r="B57" s="156"/>
      <c r="C57" s="25">
        <f>SUM(C36:C56)</f>
        <v>730364</v>
      </c>
      <c r="D57" s="25">
        <f aca="true" t="shared" si="3" ref="D57:L57">SUM(D36:D56)</f>
        <v>8739</v>
      </c>
      <c r="E57" s="25">
        <f t="shared" si="3"/>
        <v>278637</v>
      </c>
      <c r="F57" s="25">
        <f t="shared" si="3"/>
        <v>175282</v>
      </c>
      <c r="G57" s="25">
        <f t="shared" si="3"/>
        <v>329</v>
      </c>
      <c r="H57" s="25">
        <f t="shared" si="3"/>
        <v>-233884</v>
      </c>
      <c r="I57" s="25">
        <f t="shared" si="3"/>
        <v>-304884</v>
      </c>
      <c r="J57" s="25">
        <f t="shared" si="3"/>
        <v>654583</v>
      </c>
      <c r="K57" s="25">
        <f t="shared" si="3"/>
        <v>5126</v>
      </c>
      <c r="L57" s="25">
        <f t="shared" si="3"/>
        <v>659709</v>
      </c>
    </row>
    <row r="58" spans="2:12" ht="12.75">
      <c r="B58" s="156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s="31" customFormat="1" ht="12.75">
      <c r="A59" s="31" t="s">
        <v>80</v>
      </c>
      <c r="B59" s="157"/>
      <c r="C59" s="158" t="s">
        <v>84</v>
      </c>
      <c r="D59" s="159" t="s">
        <v>73</v>
      </c>
      <c r="E59" s="160" t="s">
        <v>85</v>
      </c>
      <c r="F59" s="161"/>
      <c r="G59" s="162"/>
      <c r="H59" s="10"/>
      <c r="I59" s="10"/>
      <c r="J59" s="10"/>
      <c r="K59" s="172"/>
      <c r="L59" s="157"/>
    </row>
    <row r="60" spans="2:12" s="31" customFormat="1" ht="12.75">
      <c r="B60" s="157"/>
      <c r="C60" s="163" t="s">
        <v>86</v>
      </c>
      <c r="D60" s="164" t="s">
        <v>87</v>
      </c>
      <c r="E60" s="165" t="s">
        <v>88</v>
      </c>
      <c r="F60" s="164" t="s">
        <v>89</v>
      </c>
      <c r="G60" s="166"/>
      <c r="H60" s="10"/>
      <c r="I60" s="10"/>
      <c r="J60" s="10"/>
      <c r="K60" s="172"/>
      <c r="L60" s="157"/>
    </row>
    <row r="61" spans="2:12" s="31" customFormat="1" ht="12.75">
      <c r="B61" s="157"/>
      <c r="C61" s="163"/>
      <c r="D61" s="164"/>
      <c r="E61" s="165"/>
      <c r="F61" s="164"/>
      <c r="G61" s="150" t="s">
        <v>76</v>
      </c>
      <c r="H61" s="10"/>
      <c r="I61" s="10"/>
      <c r="J61" s="10"/>
      <c r="K61" s="172"/>
      <c r="L61" s="157"/>
    </row>
    <row r="62" spans="2:12" s="31" customFormat="1" ht="12.75">
      <c r="B62" s="157"/>
      <c r="C62" s="167" t="s">
        <v>9</v>
      </c>
      <c r="D62" s="168" t="s">
        <v>9</v>
      </c>
      <c r="E62" s="169" t="s">
        <v>9</v>
      </c>
      <c r="F62" s="168" t="s">
        <v>9</v>
      </c>
      <c r="G62" s="155" t="s">
        <v>9</v>
      </c>
      <c r="H62" s="10"/>
      <c r="I62" s="10"/>
      <c r="J62" s="10"/>
      <c r="K62" s="172"/>
      <c r="L62" s="157"/>
    </row>
    <row r="63" spans="2:12" ht="12.75">
      <c r="B63" s="156"/>
      <c r="C63" s="10"/>
      <c r="D63" s="10"/>
      <c r="E63" s="10"/>
      <c r="F63" s="10"/>
      <c r="G63" s="156"/>
      <c r="H63" s="10"/>
      <c r="I63" s="10"/>
      <c r="J63" s="10"/>
      <c r="K63" s="173"/>
      <c r="L63" s="156"/>
    </row>
    <row r="64" spans="1:12" ht="12.75">
      <c r="A64" s="30" t="str">
        <f>A36</f>
        <v>At 1 July 2006</v>
      </c>
      <c r="B64" s="156"/>
      <c r="C64" s="10">
        <v>2160</v>
      </c>
      <c r="D64" s="10">
        <v>190535</v>
      </c>
      <c r="E64" s="10">
        <v>472</v>
      </c>
      <c r="F64" s="10">
        <v>2955</v>
      </c>
      <c r="G64" s="37">
        <f>SUM(C64:F64)</f>
        <v>196122</v>
      </c>
      <c r="H64" s="10"/>
      <c r="I64" s="10"/>
      <c r="J64" s="10"/>
      <c r="K64" s="174"/>
      <c r="L64" s="156"/>
    </row>
    <row r="65" spans="1:12" ht="12.75">
      <c r="A65" s="30" t="s">
        <v>289</v>
      </c>
      <c r="B65" s="156"/>
      <c r="C65" s="10">
        <v>-3000</v>
      </c>
      <c r="D65" s="10">
        <v>0</v>
      </c>
      <c r="E65" s="10">
        <v>0</v>
      </c>
      <c r="F65" s="10">
        <v>0</v>
      </c>
      <c r="G65" s="37">
        <f>SUM(C65:F65)</f>
        <v>-3000</v>
      </c>
      <c r="H65" s="10"/>
      <c r="I65" s="10"/>
      <c r="J65" s="10"/>
      <c r="K65" s="174"/>
      <c r="L65" s="156"/>
    </row>
    <row r="66" spans="1:12" ht="12.75">
      <c r="A66" s="30" t="s">
        <v>290</v>
      </c>
      <c r="B66" s="156"/>
      <c r="C66" s="10">
        <v>3650</v>
      </c>
      <c r="D66" s="10">
        <v>0</v>
      </c>
      <c r="E66" s="10">
        <v>0</v>
      </c>
      <c r="F66" s="10">
        <v>0</v>
      </c>
      <c r="G66" s="37">
        <f>SUM(C66:F66)</f>
        <v>3650</v>
      </c>
      <c r="H66" s="10"/>
      <c r="I66" s="10"/>
      <c r="J66" s="10"/>
      <c r="K66" s="174"/>
      <c r="L66" s="156"/>
    </row>
    <row r="67" spans="1:12" ht="12.75">
      <c r="A67" s="30" t="s">
        <v>269</v>
      </c>
      <c r="B67" s="156"/>
      <c r="C67" s="10">
        <v>0</v>
      </c>
      <c r="D67" s="10">
        <v>-190535</v>
      </c>
      <c r="E67" s="10">
        <v>0</v>
      </c>
      <c r="F67" s="10">
        <v>0</v>
      </c>
      <c r="G67" s="37">
        <f>SUM(C67:F67)</f>
        <v>-190535</v>
      </c>
      <c r="H67" s="10"/>
      <c r="I67" s="10"/>
      <c r="J67" s="10"/>
      <c r="K67" s="174"/>
      <c r="L67" s="156"/>
    </row>
    <row r="68" spans="1:12" ht="12.75">
      <c r="A68" s="30" t="s">
        <v>293</v>
      </c>
      <c r="B68" s="156"/>
      <c r="C68" s="10"/>
      <c r="D68" s="10"/>
      <c r="E68" s="10"/>
      <c r="F68" s="10"/>
      <c r="G68" s="37"/>
      <c r="H68" s="10"/>
      <c r="I68" s="10"/>
      <c r="J68" s="10"/>
      <c r="K68" s="174"/>
      <c r="L68" s="156"/>
    </row>
    <row r="69" spans="1:12" ht="12.75">
      <c r="A69" s="30" t="s">
        <v>298</v>
      </c>
      <c r="B69" s="156"/>
      <c r="C69" s="10">
        <v>0</v>
      </c>
      <c r="D69" s="10">
        <v>3783</v>
      </c>
      <c r="E69" s="10">
        <v>0</v>
      </c>
      <c r="F69" s="10">
        <v>0</v>
      </c>
      <c r="G69" s="37">
        <f>SUM(C69:F69)</f>
        <v>3783</v>
      </c>
      <c r="H69" s="10"/>
      <c r="I69" s="10"/>
      <c r="J69" s="10"/>
      <c r="K69" s="174"/>
      <c r="L69" s="156"/>
    </row>
    <row r="70" spans="1:12" ht="12.75">
      <c r="A70" s="30" t="s">
        <v>296</v>
      </c>
      <c r="B70" s="156"/>
      <c r="C70" s="10"/>
      <c r="D70" s="10"/>
      <c r="E70" s="10"/>
      <c r="F70" s="10"/>
      <c r="G70" s="37"/>
      <c r="H70" s="10"/>
      <c r="I70" s="10"/>
      <c r="J70" s="10"/>
      <c r="K70" s="174"/>
      <c r="L70" s="156"/>
    </row>
    <row r="71" spans="1:12" ht="12.75">
      <c r="A71" s="30" t="s">
        <v>297</v>
      </c>
      <c r="B71" s="156"/>
      <c r="C71" s="10">
        <v>0</v>
      </c>
      <c r="D71" s="10">
        <v>9000</v>
      </c>
      <c r="E71" s="10">
        <v>0</v>
      </c>
      <c r="F71" s="10">
        <v>0</v>
      </c>
      <c r="G71" s="37">
        <f>SUM(C71:F71)</f>
        <v>9000</v>
      </c>
      <c r="H71" s="10"/>
      <c r="I71" s="10"/>
      <c r="J71" s="10"/>
      <c r="K71" s="174"/>
      <c r="L71" s="156"/>
    </row>
    <row r="72" spans="1:12" ht="12.75">
      <c r="A72" s="30" t="s">
        <v>300</v>
      </c>
      <c r="B72" s="156"/>
      <c r="C72" s="10">
        <v>0</v>
      </c>
      <c r="D72" s="10">
        <v>-8199</v>
      </c>
      <c r="E72" s="10">
        <v>0</v>
      </c>
      <c r="F72" s="10">
        <v>0</v>
      </c>
      <c r="G72" s="37">
        <f>SUM(C72:F72)</f>
        <v>-8199</v>
      </c>
      <c r="H72" s="10"/>
      <c r="I72" s="10"/>
      <c r="J72" s="10"/>
      <c r="K72" s="174"/>
      <c r="L72" s="156"/>
    </row>
    <row r="73" spans="1:12" ht="12.75">
      <c r="A73" s="30" t="s">
        <v>285</v>
      </c>
      <c r="B73" s="156"/>
      <c r="C73" s="37">
        <v>0</v>
      </c>
      <c r="D73" s="37">
        <v>0</v>
      </c>
      <c r="E73" s="37">
        <v>-33</v>
      </c>
      <c r="F73" s="37">
        <v>0</v>
      </c>
      <c r="G73" s="37">
        <f>SUM(C73:F73)</f>
        <v>-33</v>
      </c>
      <c r="H73" s="10"/>
      <c r="I73" s="10"/>
      <c r="J73" s="10"/>
      <c r="K73" s="174"/>
      <c r="L73" s="156"/>
    </row>
    <row r="74" spans="1:12" ht="12.75">
      <c r="A74" s="30" t="s">
        <v>305</v>
      </c>
      <c r="B74" s="156"/>
      <c r="C74" s="37">
        <v>-694</v>
      </c>
      <c r="D74" s="37">
        <v>0</v>
      </c>
      <c r="E74" s="37">
        <v>0</v>
      </c>
      <c r="F74" s="37">
        <v>-1355</v>
      </c>
      <c r="G74" s="37">
        <f>SUM(C74:F74)</f>
        <v>-2049</v>
      </c>
      <c r="H74" s="10"/>
      <c r="I74" s="10"/>
      <c r="J74" s="10"/>
      <c r="K74" s="174"/>
      <c r="L74" s="156"/>
    </row>
    <row r="75" spans="1:12" ht="13.5" thickBot="1">
      <c r="A75" s="30" t="str">
        <f>A57</f>
        <v>At 30 June 2007</v>
      </c>
      <c r="B75" s="156"/>
      <c r="C75" s="175">
        <f>SUM(C64:C74)</f>
        <v>2116</v>
      </c>
      <c r="D75" s="175">
        <f>SUM(D64:D74)</f>
        <v>4584</v>
      </c>
      <c r="E75" s="175">
        <f>SUM(E64:E74)</f>
        <v>439</v>
      </c>
      <c r="F75" s="175">
        <f>SUM(F64:F74)</f>
        <v>1600</v>
      </c>
      <c r="G75" s="175">
        <f>SUM(G64:G74)</f>
        <v>8739</v>
      </c>
      <c r="H75" s="10"/>
      <c r="I75" s="10"/>
      <c r="J75" s="10"/>
      <c r="K75" s="174"/>
      <c r="L75" s="156"/>
    </row>
    <row r="76" spans="2:12" ht="12.75">
      <c r="B76" s="156"/>
      <c r="C76" s="37"/>
      <c r="D76" s="37"/>
      <c r="E76" s="37"/>
      <c r="F76" s="37"/>
      <c r="G76" s="37"/>
      <c r="H76" s="10"/>
      <c r="I76" s="10"/>
      <c r="J76" s="10"/>
      <c r="K76" s="37"/>
      <c r="L76" s="37"/>
    </row>
    <row r="77" spans="2:12" ht="12.75">
      <c r="B77" s="156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2:12" ht="12.75" hidden="1">
      <c r="B78" s="156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2" ht="12.75">
      <c r="A79" s="30" t="s">
        <v>91</v>
      </c>
      <c r="B79" s="30" t="s">
        <v>92</v>
      </c>
    </row>
    <row r="80" spans="1:2" ht="12.75">
      <c r="A80" s="30" t="s">
        <v>93</v>
      </c>
      <c r="B80" s="30" t="s">
        <v>94</v>
      </c>
    </row>
    <row r="83" ht="12.75">
      <c r="A83" s="39" t="s">
        <v>95</v>
      </c>
    </row>
    <row r="84" ht="12.75">
      <c r="A84" s="39" t="s">
        <v>96</v>
      </c>
    </row>
  </sheetData>
  <printOptions/>
  <pageMargins left="0.48" right="0.16" top="0.18" bottom="0.16" header="0.34" footer="0.16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6"/>
  <sheetViews>
    <sheetView tabSelected="1" workbookViewId="0" topLeftCell="A140">
      <selection activeCell="B167" sqref="B167"/>
    </sheetView>
  </sheetViews>
  <sheetFormatPr defaultColWidth="9.140625" defaultRowHeight="12.75"/>
  <cols>
    <col min="1" max="1" width="4.140625" style="11" customWidth="1"/>
    <col min="2" max="2" width="3.140625" style="5" customWidth="1"/>
    <col min="3" max="3" width="4.421875" style="5" customWidth="1"/>
    <col min="4" max="4" width="12.28125" style="5" customWidth="1"/>
    <col min="5" max="5" width="4.8515625" style="5" customWidth="1"/>
    <col min="6" max="6" width="2.8515625" style="5" customWidth="1"/>
    <col min="7" max="7" width="0.9921875" style="5" customWidth="1"/>
    <col min="8" max="8" width="9.8515625" style="5" customWidth="1"/>
    <col min="9" max="9" width="0.5625" style="5" customWidth="1"/>
    <col min="10" max="11" width="13.421875" style="5" customWidth="1"/>
    <col min="12" max="12" width="3.421875" style="5" customWidth="1"/>
    <col min="13" max="13" width="13.28125" style="5" customWidth="1"/>
    <col min="14" max="14" width="19.7109375" style="5" customWidth="1"/>
    <col min="15" max="15" width="1.8515625" style="5" customWidth="1"/>
    <col min="16" max="16384" width="9.140625" style="5" customWidth="1"/>
  </cols>
  <sheetData>
    <row r="1" ht="15.75">
      <c r="A1" s="40" t="str">
        <f>'[3]PL'!A1</f>
        <v>OLYMPIA INDUSTRIES BERHAD</v>
      </c>
    </row>
    <row r="2" ht="12.75">
      <c r="A2" s="126" t="str">
        <f>'[3]PL'!A2</f>
        <v>(Company no. 63026-U)</v>
      </c>
    </row>
    <row r="3" ht="12.75">
      <c r="B3" s="50"/>
    </row>
    <row r="4" spans="1:2" ht="14.25">
      <c r="A4" s="130" t="s">
        <v>123</v>
      </c>
      <c r="B4" s="50"/>
    </row>
    <row r="5" spans="1:2" ht="12.75">
      <c r="A5" s="51"/>
      <c r="B5" s="50"/>
    </row>
    <row r="6" spans="1:2" ht="12.75">
      <c r="A6" s="52" t="s">
        <v>124</v>
      </c>
      <c r="B6" s="4" t="s">
        <v>125</v>
      </c>
    </row>
    <row r="7" spans="2:15" ht="12.75">
      <c r="B7" s="53" t="s">
        <v>126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2:15" ht="12.75">
      <c r="B8" s="53" t="s">
        <v>127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2:15" ht="12.7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2:15" ht="12.75">
      <c r="B10" s="53" t="s">
        <v>128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2:15" ht="12.75">
      <c r="B11" s="53" t="s">
        <v>129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2:15" ht="12.75">
      <c r="B12" s="53" t="s">
        <v>130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2:15" ht="12.75">
      <c r="B13" s="53" t="s">
        <v>131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2:15" ht="12.7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2:15" ht="12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2" ht="12.75">
      <c r="A16" s="52" t="s">
        <v>132</v>
      </c>
      <c r="B16" s="4" t="s">
        <v>133</v>
      </c>
    </row>
    <row r="17" spans="1:2" ht="12.75">
      <c r="A17" s="14"/>
      <c r="B17" s="53" t="s">
        <v>134</v>
      </c>
    </row>
    <row r="18" spans="1:2" ht="12.75">
      <c r="A18" s="14"/>
      <c r="B18" s="53" t="s">
        <v>341</v>
      </c>
    </row>
    <row r="19" spans="1:13" ht="12.75">
      <c r="A19" s="14"/>
      <c r="B19" s="53"/>
      <c r="M19" s="4" t="s">
        <v>342</v>
      </c>
    </row>
    <row r="20" spans="1:13" ht="12.75">
      <c r="A20" s="14"/>
      <c r="M20" s="4" t="s">
        <v>343</v>
      </c>
    </row>
    <row r="21" spans="1:13" ht="12.75">
      <c r="A21" s="14"/>
      <c r="B21" s="53" t="s">
        <v>344</v>
      </c>
      <c r="D21" s="5" t="s">
        <v>345</v>
      </c>
      <c r="M21" s="178" t="s">
        <v>346</v>
      </c>
    </row>
    <row r="22" spans="1:13" ht="12.75">
      <c r="A22" s="14"/>
      <c r="B22" s="53" t="s">
        <v>347</v>
      </c>
      <c r="D22" s="5" t="s">
        <v>348</v>
      </c>
      <c r="M22" s="178" t="s">
        <v>346</v>
      </c>
    </row>
    <row r="23" spans="1:13" ht="12.75">
      <c r="A23" s="14"/>
      <c r="B23" s="53" t="s">
        <v>349</v>
      </c>
      <c r="D23" s="5" t="s">
        <v>350</v>
      </c>
      <c r="M23" s="125" t="s">
        <v>351</v>
      </c>
    </row>
    <row r="24" spans="1:5" ht="12.75">
      <c r="A24" s="14"/>
      <c r="B24" s="53" t="s">
        <v>352</v>
      </c>
      <c r="E24" s="5" t="s">
        <v>353</v>
      </c>
    </row>
    <row r="25" spans="1:13" ht="12.75">
      <c r="A25" s="14"/>
      <c r="B25" s="53"/>
      <c r="E25" s="5" t="s">
        <v>354</v>
      </c>
      <c r="M25" s="125" t="s">
        <v>355</v>
      </c>
    </row>
    <row r="26" spans="1:13" ht="12.75">
      <c r="A26" s="14"/>
      <c r="B26" s="53" t="s">
        <v>356</v>
      </c>
      <c r="D26" s="5" t="s">
        <v>357</v>
      </c>
      <c r="M26" s="125" t="s">
        <v>355</v>
      </c>
    </row>
    <row r="27" spans="1:13" ht="12.75">
      <c r="A27" s="14"/>
      <c r="B27" s="53" t="s">
        <v>358</v>
      </c>
      <c r="D27" s="5" t="s">
        <v>359</v>
      </c>
      <c r="M27" s="125" t="s">
        <v>355</v>
      </c>
    </row>
    <row r="28" spans="1:13" ht="12.75">
      <c r="A28" s="14"/>
      <c r="B28" s="53" t="s">
        <v>360</v>
      </c>
      <c r="D28" s="5" t="s">
        <v>361</v>
      </c>
      <c r="M28" s="125" t="s">
        <v>355</v>
      </c>
    </row>
    <row r="29" spans="1:13" ht="12.75">
      <c r="A29" s="14"/>
      <c r="B29" s="53" t="s">
        <v>362</v>
      </c>
      <c r="D29" s="5" t="s">
        <v>11</v>
      </c>
      <c r="M29" s="125" t="s">
        <v>355</v>
      </c>
    </row>
    <row r="30" spans="1:13" ht="12.75">
      <c r="A30" s="14"/>
      <c r="B30" s="53" t="s">
        <v>363</v>
      </c>
      <c r="D30" s="5" t="s">
        <v>364</v>
      </c>
      <c r="M30" s="125"/>
    </row>
    <row r="31" spans="1:13" ht="12.75">
      <c r="A31" s="14"/>
      <c r="B31" s="53" t="s">
        <v>365</v>
      </c>
      <c r="D31" s="5" t="s">
        <v>366</v>
      </c>
      <c r="M31" s="125" t="s">
        <v>355</v>
      </c>
    </row>
    <row r="32" spans="1:13" ht="12.75">
      <c r="A32" s="14"/>
      <c r="B32" s="53" t="s">
        <v>367</v>
      </c>
      <c r="D32" s="5" t="s">
        <v>368</v>
      </c>
      <c r="M32" s="125" t="s">
        <v>355</v>
      </c>
    </row>
    <row r="33" spans="1:13" ht="12.75">
      <c r="A33" s="14"/>
      <c r="B33" s="53" t="s">
        <v>369</v>
      </c>
      <c r="E33" s="5" t="s">
        <v>370</v>
      </c>
      <c r="M33" s="125"/>
    </row>
    <row r="34" spans="1:13" ht="12.75">
      <c r="A34" s="14"/>
      <c r="B34" s="53"/>
      <c r="E34" s="5" t="s">
        <v>371</v>
      </c>
      <c r="M34" s="125" t="s">
        <v>355</v>
      </c>
    </row>
    <row r="35" spans="1:2" ht="12.75">
      <c r="A35" s="14"/>
      <c r="B35" s="53"/>
    </row>
    <row r="36" spans="1:2" ht="12.75">
      <c r="A36" s="14"/>
      <c r="B36" s="53" t="s">
        <v>372</v>
      </c>
    </row>
    <row r="37" spans="1:2" ht="12.75">
      <c r="A37" s="14"/>
      <c r="B37" s="53"/>
    </row>
    <row r="38" spans="1:2" ht="12.75">
      <c r="A38" s="14"/>
      <c r="B38" s="53" t="s">
        <v>373</v>
      </c>
    </row>
    <row r="39" spans="1:2" ht="12.75">
      <c r="A39" s="14"/>
      <c r="B39" s="53"/>
    </row>
    <row r="40" spans="1:2" ht="12.75">
      <c r="A40" s="14"/>
      <c r="B40" s="72" t="s">
        <v>374</v>
      </c>
    </row>
    <row r="41" spans="1:2" ht="12.75">
      <c r="A41" s="14"/>
      <c r="B41" s="53" t="s">
        <v>375</v>
      </c>
    </row>
    <row r="42" spans="1:2" ht="12.75">
      <c r="A42" s="14"/>
      <c r="B42" s="53" t="s">
        <v>376</v>
      </c>
    </row>
    <row r="43" spans="1:2" ht="12.75">
      <c r="A43" s="14"/>
      <c r="B43" s="53" t="s">
        <v>377</v>
      </c>
    </row>
    <row r="44" spans="1:2" ht="12.75">
      <c r="A44" s="14"/>
      <c r="B44" s="53" t="s">
        <v>378</v>
      </c>
    </row>
    <row r="45" spans="1:2" ht="12.75">
      <c r="A45" s="14"/>
      <c r="B45" s="53" t="s">
        <v>379</v>
      </c>
    </row>
    <row r="46" spans="1:2" ht="12.75">
      <c r="A46" s="14"/>
      <c r="B46" s="53"/>
    </row>
    <row r="47" spans="1:2" ht="12.75">
      <c r="A47" s="14"/>
      <c r="B47" s="53" t="s">
        <v>380</v>
      </c>
    </row>
    <row r="48" spans="1:2" ht="12.75">
      <c r="A48" s="14"/>
      <c r="B48" s="53" t="s">
        <v>381</v>
      </c>
    </row>
    <row r="49" spans="1:2" ht="12.75">
      <c r="A49" s="14"/>
      <c r="B49" s="53" t="s">
        <v>382</v>
      </c>
    </row>
    <row r="50" spans="1:2" ht="12.75">
      <c r="A50" s="14"/>
      <c r="B50" s="53" t="s">
        <v>383</v>
      </c>
    </row>
    <row r="51" spans="1:2" ht="12.75">
      <c r="A51" s="14"/>
      <c r="B51" s="53"/>
    </row>
    <row r="52" spans="1:2" ht="12.75">
      <c r="A52" s="14"/>
      <c r="B52" s="53" t="s">
        <v>384</v>
      </c>
    </row>
    <row r="53" spans="1:2" ht="12.75">
      <c r="A53" s="14"/>
      <c r="B53" s="53" t="s">
        <v>385</v>
      </c>
    </row>
    <row r="54" spans="1:2" ht="12.75">
      <c r="A54" s="14"/>
      <c r="B54" s="53" t="s">
        <v>386</v>
      </c>
    </row>
    <row r="55" spans="1:13" ht="12.75">
      <c r="A55" s="14"/>
      <c r="B55" s="53"/>
      <c r="M55" s="179">
        <v>2008</v>
      </c>
    </row>
    <row r="56" spans="1:13" ht="12.75">
      <c r="A56" s="14"/>
      <c r="B56" s="53"/>
      <c r="M56" s="179" t="s">
        <v>9</v>
      </c>
    </row>
    <row r="57" spans="1:13" ht="12.75">
      <c r="A57" s="14"/>
      <c r="B57" s="53"/>
      <c r="C57" s="5" t="s">
        <v>387</v>
      </c>
      <c r="M57" s="13">
        <v>-3911</v>
      </c>
    </row>
    <row r="58" spans="1:13" ht="13.5" thickBot="1">
      <c r="A58" s="14"/>
      <c r="B58" s="53"/>
      <c r="C58" s="5" t="s">
        <v>388</v>
      </c>
      <c r="M58" s="180">
        <f>-M57</f>
        <v>3911</v>
      </c>
    </row>
    <row r="59" spans="1:2" ht="12.75">
      <c r="A59" s="14"/>
      <c r="B59" s="53"/>
    </row>
    <row r="60" spans="1:2" ht="12.75">
      <c r="A60" s="14"/>
      <c r="B60" s="53" t="s">
        <v>389</v>
      </c>
    </row>
    <row r="61" spans="1:2" ht="12.75">
      <c r="A61" s="14"/>
      <c r="B61" s="53"/>
    </row>
    <row r="62" spans="1:2" ht="12.75">
      <c r="A62" s="14"/>
      <c r="B62" s="53" t="s">
        <v>390</v>
      </c>
    </row>
    <row r="63" spans="1:2" ht="12.75">
      <c r="A63" s="14"/>
      <c r="B63" s="53" t="s">
        <v>391</v>
      </c>
    </row>
    <row r="64" spans="1:14" ht="12.75">
      <c r="A64" s="14"/>
      <c r="B64" s="53"/>
      <c r="C64" s="4"/>
      <c r="D64" s="4"/>
      <c r="E64" s="4"/>
      <c r="F64" s="4"/>
      <c r="G64" s="4"/>
      <c r="H64" s="4"/>
      <c r="I64" s="4"/>
      <c r="J64" s="4"/>
      <c r="K64" s="179" t="s">
        <v>392</v>
      </c>
      <c r="L64" s="179"/>
      <c r="M64" s="179" t="s">
        <v>393</v>
      </c>
      <c r="N64" s="179" t="s">
        <v>394</v>
      </c>
    </row>
    <row r="65" spans="1:14" ht="12.75">
      <c r="A65" s="14"/>
      <c r="B65" s="72" t="s">
        <v>395</v>
      </c>
      <c r="C65" s="4"/>
      <c r="D65" s="4"/>
      <c r="E65" s="4"/>
      <c r="F65" s="4"/>
      <c r="G65" s="4"/>
      <c r="H65" s="4"/>
      <c r="I65" s="4"/>
      <c r="J65" s="4"/>
      <c r="K65" s="179" t="s">
        <v>9</v>
      </c>
      <c r="L65" s="179"/>
      <c r="M65" s="179" t="s">
        <v>9</v>
      </c>
      <c r="N65" s="179" t="s">
        <v>9</v>
      </c>
    </row>
    <row r="66" spans="1:14" ht="12.75">
      <c r="A66" s="14"/>
      <c r="B66" s="53"/>
      <c r="C66" s="5" t="s">
        <v>34</v>
      </c>
      <c r="K66" s="13">
        <v>3954</v>
      </c>
      <c r="L66" s="13"/>
      <c r="M66" s="13">
        <f>-K66</f>
        <v>-3954</v>
      </c>
      <c r="N66" s="13">
        <f>+K66+M66</f>
        <v>0</v>
      </c>
    </row>
    <row r="67" spans="1:14" ht="13.5" thickBot="1">
      <c r="A67" s="14"/>
      <c r="B67" s="53"/>
      <c r="C67" s="5" t="s">
        <v>396</v>
      </c>
      <c r="K67" s="180">
        <v>0</v>
      </c>
      <c r="L67" s="47"/>
      <c r="M67" s="180">
        <f>-M66</f>
        <v>3954</v>
      </c>
      <c r="N67" s="180">
        <f>+K67+M67</f>
        <v>3954</v>
      </c>
    </row>
    <row r="68" spans="1:12" ht="12.75">
      <c r="A68" s="14"/>
      <c r="B68" s="53"/>
      <c r="L68" s="45"/>
    </row>
    <row r="69" spans="1:2" ht="12.75">
      <c r="A69" s="14"/>
      <c r="B69" s="53"/>
    </row>
    <row r="70" spans="1:2" ht="12.75">
      <c r="A70" s="52" t="s">
        <v>135</v>
      </c>
      <c r="B70" s="4" t="s">
        <v>136</v>
      </c>
    </row>
    <row r="71" spans="1:2" ht="12.75">
      <c r="A71" s="14"/>
      <c r="B71" s="11" t="s">
        <v>137</v>
      </c>
    </row>
    <row r="72" spans="1:2" ht="12.75">
      <c r="A72" s="14"/>
      <c r="B72" s="53"/>
    </row>
    <row r="73" ht="12.75"/>
    <row r="74" spans="1:2" ht="12.75">
      <c r="A74" s="52" t="s">
        <v>138</v>
      </c>
      <c r="B74" s="52" t="s">
        <v>139</v>
      </c>
    </row>
    <row r="75" spans="1:2" ht="12.75">
      <c r="A75" s="14"/>
      <c r="B75" s="11" t="s">
        <v>140</v>
      </c>
    </row>
    <row r="76" spans="1:2" ht="12.75">
      <c r="A76" s="14"/>
      <c r="B76" s="11"/>
    </row>
    <row r="77" ht="12.75"/>
    <row r="78" spans="1:2" ht="12.75">
      <c r="A78" s="52" t="s">
        <v>141</v>
      </c>
      <c r="B78" s="4" t="s">
        <v>142</v>
      </c>
    </row>
    <row r="79" ht="12.75">
      <c r="B79" s="11" t="s">
        <v>397</v>
      </c>
    </row>
    <row r="80" ht="12.75">
      <c r="B80" s="11"/>
    </row>
    <row r="81" ht="12.75">
      <c r="B81" s="11"/>
    </row>
    <row r="82" spans="1:2" ht="12.75">
      <c r="A82" s="52" t="s">
        <v>143</v>
      </c>
      <c r="B82" s="4" t="s">
        <v>144</v>
      </c>
    </row>
    <row r="83" spans="1:2" ht="12.75">
      <c r="A83" s="14"/>
      <c r="B83" s="11" t="s">
        <v>398</v>
      </c>
    </row>
    <row r="84" spans="1:2" ht="12.75">
      <c r="A84" s="14"/>
      <c r="B84" s="11" t="s">
        <v>145</v>
      </c>
    </row>
    <row r="85" spans="1:2" ht="12.75">
      <c r="A85" s="14"/>
      <c r="B85" s="11"/>
    </row>
    <row r="86" spans="1:2" ht="12.75">
      <c r="A86" s="14"/>
      <c r="B86" s="11"/>
    </row>
    <row r="87" spans="1:2" ht="12.75">
      <c r="A87" s="52" t="s">
        <v>146</v>
      </c>
      <c r="B87" s="4" t="s">
        <v>147</v>
      </c>
    </row>
    <row r="88" spans="1:2" ht="12.75">
      <c r="A88" s="52"/>
      <c r="B88" s="5" t="s">
        <v>399</v>
      </c>
    </row>
    <row r="89" spans="1:2" ht="12.75">
      <c r="A89" s="52"/>
      <c r="B89" s="5" t="s">
        <v>400</v>
      </c>
    </row>
    <row r="90" ht="12.75">
      <c r="A90" s="52"/>
    </row>
    <row r="91" spans="1:13" ht="12.75">
      <c r="A91" s="52"/>
      <c r="B91" s="4"/>
      <c r="I91" s="54"/>
      <c r="J91" s="54"/>
      <c r="K91" s="54"/>
      <c r="L91" s="55"/>
      <c r="M91" s="54"/>
    </row>
    <row r="92" spans="1:13" ht="12.75">
      <c r="A92" s="52" t="s">
        <v>148</v>
      </c>
      <c r="B92" s="4" t="s">
        <v>149</v>
      </c>
      <c r="I92" s="54"/>
      <c r="J92" s="54"/>
      <c r="K92" s="54"/>
      <c r="M92" s="54"/>
    </row>
    <row r="93" spans="2:13" ht="12.75">
      <c r="B93" s="56" t="s">
        <v>401</v>
      </c>
      <c r="I93" s="54"/>
      <c r="J93" s="54"/>
      <c r="K93" s="54"/>
      <c r="M93" s="54"/>
    </row>
    <row r="94" spans="2:13" ht="12.75">
      <c r="B94" s="57"/>
      <c r="C94" s="53"/>
      <c r="I94" s="54"/>
      <c r="J94" s="54"/>
      <c r="K94" s="54"/>
      <c r="M94" s="54"/>
    </row>
    <row r="95" spans="9:15" ht="12.75">
      <c r="I95" s="54"/>
      <c r="J95" s="54"/>
      <c r="K95" s="54"/>
      <c r="L95" s="45"/>
      <c r="M95" s="54"/>
      <c r="N95" s="45"/>
      <c r="O95" s="45"/>
    </row>
    <row r="96" spans="1:13" ht="12.75">
      <c r="A96" s="52" t="s">
        <v>150</v>
      </c>
      <c r="B96" s="59" t="s">
        <v>151</v>
      </c>
      <c r="I96" s="54"/>
      <c r="J96" s="54"/>
      <c r="K96" s="54"/>
      <c r="M96" s="54"/>
    </row>
    <row r="97" spans="1:13" ht="12.75">
      <c r="A97" s="52"/>
      <c r="B97" s="60"/>
      <c r="I97" s="54"/>
      <c r="J97" s="54"/>
      <c r="K97" s="49" t="s">
        <v>152</v>
      </c>
      <c r="M97" s="136" t="s">
        <v>153</v>
      </c>
    </row>
    <row r="98" spans="1:13" ht="12.75">
      <c r="A98" s="52"/>
      <c r="B98" s="60"/>
      <c r="I98" s="54"/>
      <c r="J98" s="54"/>
      <c r="K98" s="62" t="s">
        <v>8</v>
      </c>
      <c r="M98" s="62" t="s">
        <v>8</v>
      </c>
    </row>
    <row r="99" spans="9:15" ht="15">
      <c r="I99" s="63"/>
      <c r="J99" s="63"/>
      <c r="K99" s="64" t="s">
        <v>402</v>
      </c>
      <c r="M99" s="64" t="s">
        <v>403</v>
      </c>
      <c r="O99" s="65"/>
    </row>
    <row r="100" spans="2:13" ht="15" customHeight="1">
      <c r="B100" s="4" t="s">
        <v>154</v>
      </c>
      <c r="I100" s="66"/>
      <c r="J100" s="66"/>
      <c r="K100" s="49" t="s">
        <v>9</v>
      </c>
      <c r="M100" s="49" t="s">
        <v>9</v>
      </c>
    </row>
    <row r="101" spans="2:13" ht="12.75">
      <c r="B101" s="53"/>
      <c r="C101" s="5" t="s">
        <v>155</v>
      </c>
      <c r="I101" s="66"/>
      <c r="J101" s="66"/>
      <c r="K101" s="13">
        <v>5306</v>
      </c>
      <c r="M101" s="13">
        <v>4170</v>
      </c>
    </row>
    <row r="102" spans="2:13" ht="12.75">
      <c r="B102" s="53"/>
      <c r="C102" s="5" t="s">
        <v>156</v>
      </c>
      <c r="I102" s="66"/>
      <c r="J102" s="66"/>
      <c r="K102" s="13">
        <v>134973</v>
      </c>
      <c r="M102" s="13">
        <v>100295</v>
      </c>
    </row>
    <row r="103" spans="3:13" ht="12.75">
      <c r="C103" s="5" t="s">
        <v>157</v>
      </c>
      <c r="I103" s="66"/>
      <c r="J103" s="66"/>
      <c r="K103" s="13">
        <v>0</v>
      </c>
      <c r="M103" s="13">
        <v>1548</v>
      </c>
    </row>
    <row r="104" spans="3:13" ht="12.75">
      <c r="C104" s="5" t="s">
        <v>158</v>
      </c>
      <c r="I104" s="66"/>
      <c r="J104" s="66"/>
      <c r="K104" s="13">
        <v>141015</v>
      </c>
      <c r="M104" s="13">
        <v>128930</v>
      </c>
    </row>
    <row r="105" spans="3:13" ht="12.75">
      <c r="C105" s="5" t="s">
        <v>159</v>
      </c>
      <c r="I105" s="61"/>
      <c r="J105" s="61"/>
      <c r="K105" s="46">
        <v>135870</v>
      </c>
      <c r="M105" s="46">
        <f>90551+16761</f>
        <v>107312</v>
      </c>
    </row>
    <row r="106" spans="2:13" ht="12.75">
      <c r="B106" s="53"/>
      <c r="C106" s="5" t="s">
        <v>160</v>
      </c>
      <c r="I106" s="66"/>
      <c r="J106" s="66"/>
      <c r="K106" s="13">
        <f>SUM(K101:K105)</f>
        <v>417164</v>
      </c>
      <c r="M106" s="13">
        <f>SUM(M101:M105)</f>
        <v>342255</v>
      </c>
    </row>
    <row r="107" spans="1:13" ht="12.75">
      <c r="A107" s="14"/>
      <c r="B107" s="53"/>
      <c r="C107" s="5" t="s">
        <v>161</v>
      </c>
      <c r="I107" s="66"/>
      <c r="J107" s="66"/>
      <c r="K107" s="13">
        <v>-19251</v>
      </c>
      <c r="M107" s="13">
        <f>-417-641-9550-897-6328</f>
        <v>-17833</v>
      </c>
    </row>
    <row r="108" spans="1:13" ht="13.5" thickBot="1">
      <c r="A108" s="14"/>
      <c r="C108" s="5" t="s">
        <v>76</v>
      </c>
      <c r="I108" s="66"/>
      <c r="J108" s="66"/>
      <c r="K108" s="69">
        <f>SUM(K106:K107)</f>
        <v>397913</v>
      </c>
      <c r="M108" s="69">
        <f>SUM(M106:M107)</f>
        <v>324422</v>
      </c>
    </row>
    <row r="109" spans="1:13" ht="13.5" thickTop="1">
      <c r="A109" s="14"/>
      <c r="B109" s="53"/>
      <c r="I109" s="66"/>
      <c r="J109" s="66"/>
      <c r="K109" s="67"/>
      <c r="L109" s="67"/>
      <c r="M109" s="67"/>
    </row>
    <row r="110" spans="2:13" ht="12.75">
      <c r="B110" s="4" t="s">
        <v>162</v>
      </c>
      <c r="I110" s="66"/>
      <c r="J110" s="66"/>
      <c r="M110" s="13"/>
    </row>
    <row r="111" spans="2:13" ht="12.75">
      <c r="B111" s="53"/>
      <c r="C111" s="5" t="s">
        <v>155</v>
      </c>
      <c r="I111" s="66"/>
      <c r="J111" s="66"/>
      <c r="K111" s="13">
        <v>-5073</v>
      </c>
      <c r="M111" s="13">
        <f>-14091-244</f>
        <v>-14335</v>
      </c>
    </row>
    <row r="112" spans="2:13" ht="12.75">
      <c r="B112" s="53"/>
      <c r="C112" s="5" t="s">
        <v>156</v>
      </c>
      <c r="I112" s="66"/>
      <c r="J112" s="66"/>
      <c r="K112" s="13">
        <v>36543</v>
      </c>
      <c r="M112" s="13">
        <f>22700-319</f>
        <v>22381</v>
      </c>
    </row>
    <row r="113" spans="3:13" ht="12.75">
      <c r="C113" s="53" t="s">
        <v>157</v>
      </c>
      <c r="I113" s="66"/>
      <c r="J113" s="66"/>
      <c r="K113" s="13">
        <v>-458</v>
      </c>
      <c r="M113" s="13">
        <v>-7436</v>
      </c>
    </row>
    <row r="114" spans="3:13" ht="12.75">
      <c r="C114" s="70" t="s">
        <v>158</v>
      </c>
      <c r="I114" s="66"/>
      <c r="J114" s="66"/>
      <c r="K114" s="13">
        <v>6593</v>
      </c>
      <c r="M114" s="13">
        <f>3970-363</f>
        <v>3607</v>
      </c>
    </row>
    <row r="115" spans="3:13" ht="12.75">
      <c r="C115" s="5" t="s">
        <v>159</v>
      </c>
      <c r="I115" s="66"/>
      <c r="J115" s="66"/>
      <c r="K115" s="46">
        <v>61104</v>
      </c>
      <c r="M115" s="46">
        <f>-4507-140-23-77-1</f>
        <v>-4748</v>
      </c>
    </row>
    <row r="116" spans="2:13" ht="12.75">
      <c r="B116" s="53"/>
      <c r="I116" s="66"/>
      <c r="J116" s="66"/>
      <c r="K116" s="13">
        <f>SUM(K111:K115)</f>
        <v>98709</v>
      </c>
      <c r="M116" s="13">
        <f>SUM(M111:M115)</f>
        <v>-531</v>
      </c>
    </row>
    <row r="117" spans="2:13" ht="12.75">
      <c r="B117" s="53"/>
      <c r="C117" s="5" t="s">
        <v>404</v>
      </c>
      <c r="I117" s="66"/>
      <c r="J117" s="66"/>
      <c r="K117" s="13">
        <v>0</v>
      </c>
      <c r="M117" s="13">
        <v>681719</v>
      </c>
    </row>
    <row r="118" spans="2:13" ht="12.75">
      <c r="B118" s="53"/>
      <c r="C118" s="11" t="s">
        <v>163</v>
      </c>
      <c r="I118" s="66"/>
      <c r="J118" s="66"/>
      <c r="K118" s="13">
        <v>-25037</v>
      </c>
      <c r="M118" s="13">
        <v>-114405</v>
      </c>
    </row>
    <row r="119" spans="2:13" ht="12.75">
      <c r="B119" s="53"/>
      <c r="C119" s="5" t="s">
        <v>164</v>
      </c>
      <c r="I119" s="66"/>
      <c r="J119" s="66"/>
      <c r="K119" s="46">
        <v>2768</v>
      </c>
      <c r="M119" s="46">
        <v>1167</v>
      </c>
    </row>
    <row r="120" spans="2:13" ht="12.75">
      <c r="B120" s="53"/>
      <c r="C120" s="5" t="s">
        <v>272</v>
      </c>
      <c r="I120" s="103"/>
      <c r="J120" s="103"/>
      <c r="K120" s="13">
        <f>SUM(K116:K119)</f>
        <v>76440</v>
      </c>
      <c r="M120" s="13">
        <f>SUM(M116:M119)</f>
        <v>567950</v>
      </c>
    </row>
    <row r="121" spans="2:13" ht="12.75">
      <c r="B121" s="53"/>
      <c r="C121" s="5" t="s">
        <v>165</v>
      </c>
      <c r="I121" s="103"/>
      <c r="J121" s="103"/>
      <c r="K121" s="13">
        <v>-10532</v>
      </c>
      <c r="M121" s="13">
        <v>-13227</v>
      </c>
    </row>
    <row r="122" spans="2:13" ht="13.5" thickBot="1">
      <c r="B122" s="53"/>
      <c r="C122" s="5" t="s">
        <v>405</v>
      </c>
      <c r="I122" s="103"/>
      <c r="J122" s="103"/>
      <c r="K122" s="69">
        <f>SUM(K120:K121)</f>
        <v>65908</v>
      </c>
      <c r="M122" s="69">
        <f>SUM(M120:M121)</f>
        <v>554723</v>
      </c>
    </row>
    <row r="123" spans="2:13" ht="13.5" thickTop="1">
      <c r="B123" s="53"/>
      <c r="I123" s="103"/>
      <c r="J123" s="103"/>
      <c r="K123" s="132"/>
      <c r="L123" s="132"/>
      <c r="M123" s="132"/>
    </row>
    <row r="124" spans="1:12" ht="12.75">
      <c r="A124" s="57"/>
      <c r="B124" s="53"/>
      <c r="K124" s="13"/>
      <c r="L124" s="13"/>
    </row>
    <row r="125" spans="1:2" ht="12.75">
      <c r="A125" s="52" t="s">
        <v>166</v>
      </c>
      <c r="B125" s="60" t="s">
        <v>167</v>
      </c>
    </row>
    <row r="126" spans="1:2" ht="12.75">
      <c r="A126" s="52"/>
      <c r="B126" s="11" t="s">
        <v>168</v>
      </c>
    </row>
    <row r="127" spans="1:2" ht="12.75">
      <c r="A127" s="52"/>
      <c r="B127" s="53" t="s">
        <v>169</v>
      </c>
    </row>
    <row r="128" spans="1:2" ht="12.75">
      <c r="A128" s="52"/>
      <c r="B128" s="53"/>
    </row>
    <row r="129" spans="1:2" ht="12.75">
      <c r="A129" s="52"/>
      <c r="B129" s="53"/>
    </row>
    <row r="130" spans="1:2" ht="12.75">
      <c r="A130" s="52" t="s">
        <v>170</v>
      </c>
      <c r="B130" s="52" t="s">
        <v>171</v>
      </c>
    </row>
    <row r="131" spans="1:2" ht="12.75">
      <c r="A131" s="52"/>
      <c r="B131" s="11" t="s">
        <v>406</v>
      </c>
    </row>
    <row r="132" spans="1:2" ht="12.75">
      <c r="A132" s="52"/>
      <c r="B132" s="52"/>
    </row>
    <row r="133" spans="1:3" ht="12.75">
      <c r="A133" s="52"/>
      <c r="B133" s="5" t="s">
        <v>201</v>
      </c>
      <c r="C133" s="11" t="s">
        <v>407</v>
      </c>
    </row>
    <row r="134" spans="1:3" ht="12.75">
      <c r="A134" s="52"/>
      <c r="C134" s="53" t="s">
        <v>408</v>
      </c>
    </row>
    <row r="135" spans="1:3" ht="12.75">
      <c r="A135" s="52"/>
      <c r="C135" s="5" t="s">
        <v>409</v>
      </c>
    </row>
    <row r="136" spans="1:2" ht="12.75">
      <c r="A136" s="52"/>
      <c r="B136" s="52"/>
    </row>
    <row r="137" spans="1:3" ht="12.75">
      <c r="A137" s="52"/>
      <c r="B137" s="5" t="s">
        <v>205</v>
      </c>
      <c r="C137" s="11" t="s">
        <v>410</v>
      </c>
    </row>
    <row r="138" spans="1:3" ht="12.75">
      <c r="A138" s="52"/>
      <c r="C138" s="53" t="s">
        <v>411</v>
      </c>
    </row>
    <row r="139" spans="1:3" ht="12.75">
      <c r="A139" s="52"/>
      <c r="C139" s="5" t="s">
        <v>412</v>
      </c>
    </row>
    <row r="140" spans="1:3" ht="12.75">
      <c r="A140" s="52"/>
      <c r="C140" s="5" t="s">
        <v>413</v>
      </c>
    </row>
    <row r="141" ht="12.75">
      <c r="A141" s="52"/>
    </row>
    <row r="142" ht="12.75">
      <c r="A142" s="52"/>
    </row>
    <row r="143" spans="1:2" ht="12.75">
      <c r="A143" s="52" t="s">
        <v>172</v>
      </c>
      <c r="B143" s="52" t="s">
        <v>173</v>
      </c>
    </row>
    <row r="144" spans="1:2" ht="12.75">
      <c r="A144" s="52"/>
      <c r="B144" s="71" t="s">
        <v>414</v>
      </c>
    </row>
    <row r="145" spans="1:2" ht="12.75">
      <c r="A145" s="52"/>
      <c r="B145" s="71"/>
    </row>
    <row r="146" spans="1:2" ht="12.75">
      <c r="A146" s="52"/>
      <c r="B146" s="71"/>
    </row>
    <row r="147" spans="1:15" ht="12.75">
      <c r="A147" s="52" t="s">
        <v>174</v>
      </c>
      <c r="B147" s="72" t="s">
        <v>175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</row>
    <row r="148" spans="1:15" ht="12.75">
      <c r="A148" s="52"/>
      <c r="B148" s="11" t="s">
        <v>176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</row>
    <row r="149" spans="1:15" ht="12.75">
      <c r="A149" s="52"/>
      <c r="B149" s="11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</row>
    <row r="150" spans="1:15" ht="12.75">
      <c r="A150" s="52"/>
      <c r="B150" s="11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</row>
    <row r="151" spans="1:15" ht="12.75">
      <c r="A151" s="52" t="s">
        <v>177</v>
      </c>
      <c r="B151" s="72" t="s">
        <v>178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</row>
    <row r="152" spans="1:15" ht="12.75">
      <c r="A152" s="52"/>
      <c r="B152" s="11" t="s">
        <v>415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1:15" ht="12.75">
      <c r="A153" s="52"/>
      <c r="B153" s="11"/>
      <c r="C153" s="53"/>
      <c r="D153" s="53"/>
      <c r="E153" s="53"/>
      <c r="F153" s="53"/>
      <c r="G153" s="53"/>
      <c r="H153" s="53"/>
      <c r="I153" s="53"/>
      <c r="J153" s="53"/>
      <c r="K153" s="53"/>
      <c r="M153" s="68" t="s">
        <v>9</v>
      </c>
      <c r="O153" s="53"/>
    </row>
    <row r="154" spans="1:2" ht="12.75">
      <c r="A154" s="52"/>
      <c r="B154" s="57" t="s">
        <v>179</v>
      </c>
    </row>
    <row r="155" spans="1:15" ht="13.5" thickBot="1">
      <c r="A155" s="1"/>
      <c r="B155" s="11"/>
      <c r="C155" s="53" t="s">
        <v>34</v>
      </c>
      <c r="D155" s="53"/>
      <c r="E155" s="53"/>
      <c r="F155" s="53"/>
      <c r="G155" s="53"/>
      <c r="H155" s="53"/>
      <c r="I155" s="53"/>
      <c r="J155" s="53"/>
      <c r="K155" s="53"/>
      <c r="M155" s="73">
        <v>2457</v>
      </c>
      <c r="O155" s="53"/>
    </row>
    <row r="156" spans="1:15" ht="12.75">
      <c r="A156" s="1"/>
      <c r="B156" s="11"/>
      <c r="C156" s="53"/>
      <c r="D156" s="53"/>
      <c r="E156" s="53"/>
      <c r="F156" s="53"/>
      <c r="G156" s="53"/>
      <c r="H156" s="53"/>
      <c r="I156" s="53"/>
      <c r="J156" s="53"/>
      <c r="K156" s="53"/>
      <c r="L156" s="74"/>
      <c r="M156" s="53"/>
      <c r="N156" s="53"/>
      <c r="O156" s="53"/>
    </row>
    <row r="157" spans="1:15" ht="12.75">
      <c r="A157" s="1"/>
      <c r="B157" s="11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</row>
    <row r="158" spans="1:15" ht="14.25">
      <c r="A158" s="131" t="s">
        <v>180</v>
      </c>
      <c r="B158" s="75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1:2" ht="12.75">
      <c r="A159" s="52"/>
      <c r="B159" s="51"/>
    </row>
    <row r="160" spans="1:2" ht="12.75">
      <c r="A160" s="52" t="s">
        <v>181</v>
      </c>
      <c r="B160" s="1" t="s">
        <v>182</v>
      </c>
    </row>
    <row r="161" spans="1:2" ht="12.75">
      <c r="A161" s="52"/>
      <c r="B161" s="11" t="s">
        <v>462</v>
      </c>
    </row>
    <row r="162" spans="1:2" ht="12.75">
      <c r="A162" s="52"/>
      <c r="B162" s="11" t="s">
        <v>416</v>
      </c>
    </row>
    <row r="163" spans="1:3" ht="12.75">
      <c r="A163" s="1"/>
      <c r="B163" s="57"/>
      <c r="C163" s="70"/>
    </row>
    <row r="164" spans="1:3" ht="12.75">
      <c r="A164" s="1"/>
      <c r="B164" s="76" t="s">
        <v>463</v>
      </c>
      <c r="C164" s="53"/>
    </row>
    <row r="165" spans="1:3" ht="12.75">
      <c r="A165" s="1"/>
      <c r="B165" s="76" t="s">
        <v>464</v>
      </c>
      <c r="C165" s="53"/>
    </row>
    <row r="166" spans="1:3" ht="12.75">
      <c r="A166" s="1"/>
      <c r="B166" s="77" t="s">
        <v>467</v>
      </c>
      <c r="C166" s="53"/>
    </row>
    <row r="167" spans="1:2" ht="12.75">
      <c r="A167" s="52"/>
      <c r="B167" s="53"/>
    </row>
    <row r="168" spans="1:2" ht="12.75">
      <c r="A168" s="52"/>
      <c r="B168" s="14"/>
    </row>
    <row r="169" spans="1:2" ht="12.75">
      <c r="A169" s="52" t="s">
        <v>183</v>
      </c>
      <c r="B169" s="72" t="s">
        <v>184</v>
      </c>
    </row>
    <row r="170" spans="1:2" ht="12.75">
      <c r="A170" s="52"/>
      <c r="B170" s="78" t="s">
        <v>417</v>
      </c>
    </row>
    <row r="171" spans="1:2" ht="12.75">
      <c r="A171" s="52"/>
      <c r="B171" s="78" t="s">
        <v>465</v>
      </c>
    </row>
    <row r="172" spans="1:2" ht="12.75">
      <c r="A172" s="52"/>
      <c r="B172" s="78" t="s">
        <v>466</v>
      </c>
    </row>
    <row r="173" spans="1:12" ht="12.75">
      <c r="A173" s="52"/>
      <c r="B173" s="53"/>
      <c r="J173" s="82"/>
      <c r="L173" s="79"/>
    </row>
    <row r="174" spans="1:12" ht="12.75">
      <c r="A174" s="52"/>
      <c r="B174" s="70"/>
      <c r="J174" s="82"/>
      <c r="L174" s="79"/>
    </row>
    <row r="175" spans="1:12" ht="12.75">
      <c r="A175" s="52" t="s">
        <v>185</v>
      </c>
      <c r="B175" s="1" t="s">
        <v>186</v>
      </c>
      <c r="J175" s="82"/>
      <c r="L175" s="80"/>
    </row>
    <row r="176" spans="1:12" ht="12.75">
      <c r="A176" s="52"/>
      <c r="B176" s="78" t="s">
        <v>433</v>
      </c>
      <c r="C176" s="81"/>
      <c r="D176" s="81"/>
      <c r="J176" s="82"/>
      <c r="L176" s="80"/>
    </row>
    <row r="177" spans="1:12" ht="12.75">
      <c r="A177" s="52"/>
      <c r="B177" s="78" t="s">
        <v>434</v>
      </c>
      <c r="C177" s="81"/>
      <c r="D177" s="81"/>
      <c r="J177" s="82"/>
      <c r="L177" s="79"/>
    </row>
    <row r="178" spans="1:9" ht="12.75">
      <c r="A178" s="52"/>
      <c r="B178" s="71"/>
      <c r="C178" s="77"/>
      <c r="D178" s="81"/>
      <c r="I178" s="45"/>
    </row>
    <row r="179" spans="1:11" ht="12.75">
      <c r="A179" s="52"/>
      <c r="B179" s="53"/>
      <c r="C179" s="57"/>
      <c r="I179" s="45"/>
      <c r="J179" s="45"/>
      <c r="K179" s="45"/>
    </row>
    <row r="180" spans="1:11" ht="12.75">
      <c r="A180" s="52" t="s">
        <v>187</v>
      </c>
      <c r="B180" s="1" t="s">
        <v>188</v>
      </c>
      <c r="I180" s="45"/>
      <c r="J180" s="45"/>
      <c r="K180" s="45"/>
    </row>
    <row r="181" spans="1:11" ht="12.75">
      <c r="A181" s="52"/>
      <c r="B181" s="11" t="s">
        <v>189</v>
      </c>
      <c r="I181" s="45"/>
      <c r="J181" s="45"/>
      <c r="K181" s="45"/>
    </row>
    <row r="182" spans="1:11" ht="12.75">
      <c r="A182" s="52"/>
      <c r="B182" s="11" t="s">
        <v>98</v>
      </c>
      <c r="I182" s="45"/>
      <c r="J182" s="45"/>
      <c r="K182" s="45"/>
    </row>
    <row r="183" spans="1:11" ht="12.75">
      <c r="A183" s="52"/>
      <c r="B183" s="11"/>
      <c r="I183" s="45"/>
      <c r="J183" s="45"/>
      <c r="K183" s="45"/>
    </row>
    <row r="184" spans="1:2" ht="12.75">
      <c r="A184" s="52" t="s">
        <v>190</v>
      </c>
      <c r="B184" s="1" t="s">
        <v>191</v>
      </c>
    </row>
    <row r="185" spans="1:13" ht="12.75">
      <c r="A185" s="52"/>
      <c r="B185" s="11" t="s">
        <v>192</v>
      </c>
      <c r="J185" s="103"/>
      <c r="K185" s="61" t="s">
        <v>5</v>
      </c>
      <c r="M185" s="61" t="s">
        <v>152</v>
      </c>
    </row>
    <row r="186" spans="1:13" ht="12.75">
      <c r="A186" s="52"/>
      <c r="B186" s="52"/>
      <c r="J186" s="103"/>
      <c r="K186" s="83" t="s">
        <v>7</v>
      </c>
      <c r="M186" s="61" t="s">
        <v>418</v>
      </c>
    </row>
    <row r="187" spans="1:13" ht="15">
      <c r="A187" s="52"/>
      <c r="B187" s="52"/>
      <c r="J187" s="133"/>
      <c r="K187" s="84" t="s">
        <v>402</v>
      </c>
      <c r="M187" s="85" t="str">
        <f>K187</f>
        <v>30 June 2008</v>
      </c>
    </row>
    <row r="188" spans="1:13" ht="12.75">
      <c r="A188" s="52"/>
      <c r="B188" s="60"/>
      <c r="J188" s="103"/>
      <c r="K188" s="61" t="s">
        <v>9</v>
      </c>
      <c r="M188" s="61" t="s">
        <v>9</v>
      </c>
    </row>
    <row r="189" spans="1:14" ht="12.75">
      <c r="A189" s="52"/>
      <c r="B189" s="60"/>
      <c r="J189" s="103"/>
      <c r="K189" s="63"/>
      <c r="L189" s="2"/>
      <c r="M189" s="63"/>
      <c r="N189" s="2"/>
    </row>
    <row r="190" spans="1:14" ht="12.75">
      <c r="A190" s="1"/>
      <c r="B190" s="1"/>
      <c r="C190" s="53" t="s">
        <v>419</v>
      </c>
      <c r="K190" s="2">
        <v>2201</v>
      </c>
      <c r="L190" s="2"/>
      <c r="M190" s="87">
        <v>11753</v>
      </c>
      <c r="N190" s="2"/>
    </row>
    <row r="191" spans="1:15" ht="12.75">
      <c r="A191" s="52"/>
      <c r="B191" s="60"/>
      <c r="C191" s="5" t="s">
        <v>193</v>
      </c>
      <c r="J191" s="13"/>
      <c r="K191" s="2">
        <v>-135</v>
      </c>
      <c r="L191" s="2"/>
      <c r="M191" s="2">
        <v>-1221</v>
      </c>
      <c r="N191" s="2"/>
      <c r="O191" s="13"/>
    </row>
    <row r="192" spans="1:14" ht="13.5" thickBot="1">
      <c r="A192" s="52"/>
      <c r="B192" s="57"/>
      <c r="C192" s="5" t="s">
        <v>194</v>
      </c>
      <c r="K192" s="182">
        <f>SUM(K190:K191)</f>
        <v>2066</v>
      </c>
      <c r="L192" s="2"/>
      <c r="M192" s="182">
        <f>SUM(M190:M191)</f>
        <v>10532</v>
      </c>
      <c r="N192" s="2"/>
    </row>
    <row r="193" spans="1:14" ht="13.5" thickTop="1">
      <c r="A193" s="52"/>
      <c r="B193" s="57"/>
      <c r="K193" s="2"/>
      <c r="L193" s="2"/>
      <c r="M193" s="2"/>
      <c r="N193" s="2"/>
    </row>
    <row r="194" spans="1:2" ht="12.75">
      <c r="A194" s="52"/>
      <c r="B194" s="57" t="s">
        <v>195</v>
      </c>
    </row>
    <row r="195" spans="1:3" ht="12.75">
      <c r="A195" s="52"/>
      <c r="B195" s="57" t="s">
        <v>196</v>
      </c>
      <c r="C195" s="53"/>
    </row>
    <row r="196" spans="1:3" ht="12.75">
      <c r="A196" s="52"/>
      <c r="B196" s="57"/>
      <c r="C196" s="53"/>
    </row>
    <row r="197" spans="1:3" ht="12.75">
      <c r="A197" s="52"/>
      <c r="B197" s="57"/>
      <c r="C197" s="53"/>
    </row>
    <row r="198" spans="1:3" ht="12.75">
      <c r="A198" s="52" t="s">
        <v>197</v>
      </c>
      <c r="B198" s="59" t="s">
        <v>198</v>
      </c>
      <c r="C198" s="53"/>
    </row>
    <row r="199" spans="1:3" ht="12.75">
      <c r="A199" s="52"/>
      <c r="B199" s="57" t="s">
        <v>420</v>
      </c>
      <c r="C199" s="53"/>
    </row>
    <row r="200" spans="1:3" ht="12.75">
      <c r="A200" s="52"/>
      <c r="B200" s="57" t="s">
        <v>421</v>
      </c>
      <c r="C200" s="53"/>
    </row>
    <row r="201" spans="1:3" ht="12.75">
      <c r="A201" s="52"/>
      <c r="B201" s="57"/>
      <c r="C201" s="53"/>
    </row>
    <row r="202" spans="1:2" ht="12.75">
      <c r="A202" s="52" t="s">
        <v>199</v>
      </c>
      <c r="B202" s="4" t="s">
        <v>200</v>
      </c>
    </row>
    <row r="203" spans="1:2" ht="12.75">
      <c r="A203" s="52"/>
      <c r="B203" s="4"/>
    </row>
    <row r="204" spans="2:11" ht="12.75">
      <c r="B204" s="5" t="s">
        <v>201</v>
      </c>
      <c r="C204" s="57" t="s">
        <v>265</v>
      </c>
      <c r="K204" s="88"/>
    </row>
    <row r="205" spans="3:13" ht="12.75">
      <c r="C205" s="57"/>
      <c r="K205" s="61" t="s">
        <v>5</v>
      </c>
      <c r="M205" s="61" t="s">
        <v>152</v>
      </c>
    </row>
    <row r="206" spans="2:13" ht="12.75">
      <c r="B206" s="57"/>
      <c r="C206" s="53"/>
      <c r="K206" s="83" t="s">
        <v>7</v>
      </c>
      <c r="M206" s="61" t="s">
        <v>8</v>
      </c>
    </row>
    <row r="207" spans="2:13" ht="15">
      <c r="B207" s="57"/>
      <c r="C207" s="53"/>
      <c r="K207" s="84" t="s">
        <v>402</v>
      </c>
      <c r="M207" s="85" t="str">
        <f>K207</f>
        <v>30 June 2008</v>
      </c>
    </row>
    <row r="208" spans="2:13" ht="12.75">
      <c r="B208" s="57"/>
      <c r="C208" s="53"/>
      <c r="K208" s="61" t="s">
        <v>9</v>
      </c>
      <c r="M208" s="61" t="s">
        <v>9</v>
      </c>
    </row>
    <row r="209" spans="2:13" ht="12.75">
      <c r="B209" s="57"/>
      <c r="C209" s="53"/>
      <c r="K209" s="61"/>
      <c r="M209" s="61"/>
    </row>
    <row r="210" spans="2:15" ht="12.75">
      <c r="B210" s="57"/>
      <c r="C210" s="53" t="s">
        <v>202</v>
      </c>
      <c r="K210" s="68">
        <v>0</v>
      </c>
      <c r="M210" s="68">
        <v>5015</v>
      </c>
      <c r="O210" s="68"/>
    </row>
    <row r="211" spans="2:15" ht="12.75">
      <c r="B211" s="57"/>
      <c r="C211" s="53" t="s">
        <v>203</v>
      </c>
      <c r="K211" s="13">
        <v>387</v>
      </c>
      <c r="M211" s="68">
        <v>10098</v>
      </c>
      <c r="O211" s="13"/>
    </row>
    <row r="212" spans="2:15" ht="12.75">
      <c r="B212" s="57"/>
      <c r="C212" s="53" t="s">
        <v>204</v>
      </c>
      <c r="K212" s="181">
        <v>0</v>
      </c>
      <c r="M212" s="68">
        <v>1484</v>
      </c>
      <c r="O212" s="13"/>
    </row>
    <row r="213" spans="2:15" ht="12.75">
      <c r="B213" s="57"/>
      <c r="C213" s="53" t="s">
        <v>266</v>
      </c>
      <c r="K213" s="13">
        <v>-388</v>
      </c>
      <c r="M213" s="68">
        <v>-1031</v>
      </c>
      <c r="O213" s="13"/>
    </row>
    <row r="214" spans="2:15" ht="12.75">
      <c r="B214" s="57"/>
      <c r="C214" s="53"/>
      <c r="K214" s="88"/>
      <c r="L214" s="13"/>
      <c r="M214" s="13"/>
      <c r="O214" s="13"/>
    </row>
    <row r="215" spans="1:11" ht="15" customHeight="1">
      <c r="A215" s="78"/>
      <c r="B215" s="5" t="s">
        <v>205</v>
      </c>
      <c r="C215" s="5" t="s">
        <v>422</v>
      </c>
      <c r="E215" s="81"/>
      <c r="F215" s="81"/>
      <c r="G215" s="81"/>
      <c r="H215" s="81"/>
      <c r="I215" s="81"/>
      <c r="J215" s="81"/>
      <c r="K215" s="89"/>
    </row>
    <row r="216" spans="1:15" ht="15" customHeight="1">
      <c r="A216" s="78"/>
      <c r="B216" s="76"/>
      <c r="C216" s="76"/>
      <c r="E216" s="81"/>
      <c r="F216" s="81"/>
      <c r="G216" s="81"/>
      <c r="H216" s="81"/>
      <c r="I216" s="81"/>
      <c r="J216" s="81"/>
      <c r="K216" s="89"/>
      <c r="L216" s="13"/>
      <c r="M216" s="90" t="s">
        <v>9</v>
      </c>
      <c r="O216" s="81"/>
    </row>
    <row r="217" spans="1:15" ht="15" customHeight="1">
      <c r="A217" s="78"/>
      <c r="B217" s="76"/>
      <c r="C217" s="76" t="s">
        <v>206</v>
      </c>
      <c r="E217" s="81"/>
      <c r="F217" s="81"/>
      <c r="G217" s="81"/>
      <c r="H217" s="81"/>
      <c r="I217" s="81"/>
      <c r="J217" s="81"/>
      <c r="K217" s="89"/>
      <c r="L217" s="13"/>
      <c r="M217" s="81">
        <v>156358</v>
      </c>
      <c r="O217" s="81"/>
    </row>
    <row r="218" spans="1:15" ht="15" customHeight="1">
      <c r="A218" s="78"/>
      <c r="B218" s="76"/>
      <c r="C218" s="76" t="s">
        <v>207</v>
      </c>
      <c r="E218" s="81"/>
      <c r="F218" s="81"/>
      <c r="G218" s="81"/>
      <c r="H218" s="81"/>
      <c r="I218" s="81"/>
      <c r="J218" s="81"/>
      <c r="K218" s="89"/>
      <c r="M218" s="81">
        <v>85001</v>
      </c>
      <c r="O218" s="81"/>
    </row>
    <row r="219" spans="1:15" ht="15" customHeight="1" thickBot="1">
      <c r="A219" s="78"/>
      <c r="B219" s="81"/>
      <c r="C219" s="77" t="s">
        <v>208</v>
      </c>
      <c r="D219" s="81"/>
      <c r="E219" s="81"/>
      <c r="F219" s="81"/>
      <c r="G219" s="81"/>
      <c r="H219" s="81"/>
      <c r="I219" s="81"/>
      <c r="J219" s="81"/>
      <c r="K219" s="81"/>
      <c r="M219" s="92">
        <v>85001</v>
      </c>
      <c r="O219" s="81"/>
    </row>
    <row r="220" spans="1:15" ht="15" customHeight="1">
      <c r="A220" s="78"/>
      <c r="B220" s="81"/>
      <c r="C220" s="77"/>
      <c r="D220" s="81"/>
      <c r="E220" s="81"/>
      <c r="F220" s="81"/>
      <c r="G220" s="81"/>
      <c r="H220" s="81"/>
      <c r="I220" s="81"/>
      <c r="J220" s="81"/>
      <c r="K220" s="81"/>
      <c r="M220" s="81"/>
      <c r="N220" s="81"/>
      <c r="O220" s="81"/>
    </row>
    <row r="221" spans="1:15" ht="15" customHeight="1">
      <c r="A221" s="78"/>
      <c r="B221" s="81"/>
      <c r="C221" s="77"/>
      <c r="D221" s="81"/>
      <c r="E221" s="81"/>
      <c r="F221" s="81"/>
      <c r="G221" s="81"/>
      <c r="H221" s="81"/>
      <c r="I221" s="81"/>
      <c r="J221" s="81"/>
      <c r="K221" s="81"/>
      <c r="M221" s="81"/>
      <c r="N221" s="81"/>
      <c r="O221" s="81"/>
    </row>
    <row r="222" spans="1:15" ht="15" customHeight="1">
      <c r="A222" s="93" t="s">
        <v>209</v>
      </c>
      <c r="B222" s="94" t="s">
        <v>210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9.75" customHeight="1">
      <c r="A223" s="93"/>
      <c r="C223" s="81"/>
      <c r="D223" s="81"/>
      <c r="E223" s="81"/>
      <c r="F223" s="81"/>
      <c r="G223" s="81"/>
      <c r="H223" s="81"/>
      <c r="I223" s="81"/>
      <c r="J223" s="71"/>
      <c r="K223" s="81"/>
      <c r="L223" s="71"/>
      <c r="M223" s="81"/>
      <c r="N223" s="81"/>
      <c r="O223" s="81"/>
    </row>
    <row r="224" spans="2:15" ht="12.75">
      <c r="B224" s="94" t="s">
        <v>201</v>
      </c>
      <c r="C224" s="94" t="s">
        <v>211</v>
      </c>
      <c r="D224" s="94"/>
      <c r="E224" s="81"/>
      <c r="F224" s="81"/>
      <c r="G224" s="81"/>
      <c r="H224" s="81"/>
      <c r="I224" s="81"/>
      <c r="J224" s="71"/>
      <c r="K224" s="81"/>
      <c r="L224" s="71"/>
      <c r="M224" s="81"/>
      <c r="N224" s="81"/>
      <c r="O224" s="81"/>
    </row>
    <row r="225" spans="2:15" ht="12.75">
      <c r="B225" s="81"/>
      <c r="C225" s="81" t="s">
        <v>271</v>
      </c>
      <c r="D225" s="81"/>
      <c r="E225" s="71"/>
      <c r="F225" s="71"/>
      <c r="G225" s="71"/>
      <c r="H225" s="71"/>
      <c r="I225" s="81"/>
      <c r="J225" s="71"/>
      <c r="K225" s="81"/>
      <c r="L225" s="81"/>
      <c r="M225" s="81"/>
      <c r="N225" s="81"/>
      <c r="O225" s="81"/>
    </row>
    <row r="226" spans="2:15" ht="12.75">
      <c r="B226" s="81"/>
      <c r="C226" s="81"/>
      <c r="D226" s="77"/>
      <c r="E226" s="71"/>
      <c r="F226" s="71"/>
      <c r="G226" s="71"/>
      <c r="H226" s="71"/>
      <c r="I226" s="81"/>
      <c r="J226" s="71"/>
      <c r="K226" s="81"/>
      <c r="L226" s="81"/>
      <c r="M226" s="81"/>
      <c r="N226" s="81"/>
      <c r="O226" s="81"/>
    </row>
    <row r="227" spans="2:15" ht="12.75">
      <c r="B227" s="94" t="s">
        <v>205</v>
      </c>
      <c r="C227" s="94" t="s">
        <v>435</v>
      </c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2:15" ht="12.75">
      <c r="B228" s="81"/>
      <c r="C228" s="81" t="s">
        <v>436</v>
      </c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2:15" ht="12.75">
      <c r="B229" s="183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2:14" ht="12.75">
      <c r="B230" s="81"/>
      <c r="C230" s="81"/>
      <c r="D230" s="81"/>
      <c r="E230" s="81"/>
      <c r="F230" s="81"/>
      <c r="G230" s="81"/>
      <c r="H230" s="81"/>
      <c r="I230" s="81"/>
      <c r="K230" s="184" t="s">
        <v>437</v>
      </c>
      <c r="M230" s="184" t="s">
        <v>438</v>
      </c>
      <c r="N230" s="184" t="s">
        <v>439</v>
      </c>
    </row>
    <row r="231" spans="2:14" ht="12.75">
      <c r="B231" s="81"/>
      <c r="C231" s="81"/>
      <c r="D231" s="81"/>
      <c r="E231" s="81"/>
      <c r="F231" s="81"/>
      <c r="G231" s="81"/>
      <c r="H231" s="81"/>
      <c r="I231" s="81"/>
      <c r="K231" s="184" t="s">
        <v>440</v>
      </c>
      <c r="M231" s="185" t="s">
        <v>440</v>
      </c>
      <c r="N231" s="184" t="s">
        <v>441</v>
      </c>
    </row>
    <row r="232" spans="2:14" ht="12.75">
      <c r="B232" s="183"/>
      <c r="C232" s="81" t="s">
        <v>442</v>
      </c>
      <c r="D232" s="81"/>
      <c r="E232" s="81"/>
      <c r="F232" s="81"/>
      <c r="G232" s="81"/>
      <c r="H232" s="81"/>
      <c r="I232" s="81"/>
      <c r="K232" s="184" t="s">
        <v>9</v>
      </c>
      <c r="M232" s="186" t="s">
        <v>9</v>
      </c>
      <c r="N232" s="184" t="s">
        <v>9</v>
      </c>
    </row>
    <row r="233" spans="2:14" ht="12.75">
      <c r="B233" s="81"/>
      <c r="C233" s="81"/>
      <c r="D233" s="81"/>
      <c r="E233" s="81"/>
      <c r="F233" s="81"/>
      <c r="G233" s="81"/>
      <c r="H233" s="81"/>
      <c r="I233" s="81"/>
      <c r="K233" s="81"/>
      <c r="M233" s="81"/>
      <c r="N233" s="81"/>
    </row>
    <row r="234" spans="2:14" ht="12.75">
      <c r="B234" s="183"/>
      <c r="C234" s="187" t="s">
        <v>443</v>
      </c>
      <c r="D234" s="81"/>
      <c r="E234" s="81"/>
      <c r="F234" s="81"/>
      <c r="G234" s="81"/>
      <c r="H234" s="81"/>
      <c r="I234" s="81"/>
      <c r="K234" s="81"/>
      <c r="M234" s="188"/>
      <c r="N234" s="81"/>
    </row>
    <row r="235" spans="2:14" ht="12.75">
      <c r="B235" s="70"/>
      <c r="C235" s="81" t="s">
        <v>444</v>
      </c>
      <c r="E235" s="189"/>
      <c r="F235" s="189"/>
      <c r="G235" s="189"/>
      <c r="H235" s="189"/>
      <c r="I235" s="81"/>
      <c r="K235" s="95">
        <v>13018</v>
      </c>
      <c r="M235" s="96">
        <v>13018</v>
      </c>
      <c r="N235" s="13">
        <f>+K235-M235</f>
        <v>0</v>
      </c>
    </row>
    <row r="236" spans="2:14" ht="12.75">
      <c r="B236" s="81"/>
      <c r="C236" s="81" t="s">
        <v>445</v>
      </c>
      <c r="D236" s="189"/>
      <c r="E236" s="189"/>
      <c r="F236" s="189"/>
      <c r="G236" s="189"/>
      <c r="H236" s="81"/>
      <c r="I236" s="81"/>
      <c r="K236" s="13">
        <v>48384</v>
      </c>
      <c r="M236" s="47">
        <v>48384</v>
      </c>
      <c r="N236" s="13">
        <f>+K236-M236</f>
        <v>0</v>
      </c>
    </row>
    <row r="237" spans="2:14" ht="12.75">
      <c r="B237" s="71"/>
      <c r="C237" s="81" t="s">
        <v>446</v>
      </c>
      <c r="D237" s="81"/>
      <c r="E237" s="81"/>
      <c r="F237" s="190"/>
      <c r="G237" s="190"/>
      <c r="H237" s="190"/>
      <c r="I237" s="81"/>
      <c r="K237" s="95">
        <v>38893</v>
      </c>
      <c r="M237" s="13">
        <v>38893</v>
      </c>
      <c r="N237" s="13">
        <f>+K237-M237</f>
        <v>0</v>
      </c>
    </row>
    <row r="238" spans="2:14" ht="12.75">
      <c r="B238" s="81"/>
      <c r="C238" s="77" t="s">
        <v>447</v>
      </c>
      <c r="D238" s="81"/>
      <c r="E238" s="81"/>
      <c r="F238" s="81"/>
      <c r="G238" s="81"/>
      <c r="H238" s="81"/>
      <c r="I238" s="81"/>
      <c r="K238" s="95">
        <v>1381</v>
      </c>
      <c r="M238" s="13">
        <v>1381</v>
      </c>
      <c r="N238" s="13">
        <f>+K238-M238</f>
        <v>0</v>
      </c>
    </row>
    <row r="239" spans="2:14" ht="13.5" thickBot="1">
      <c r="B239" s="71"/>
      <c r="C239" s="81"/>
      <c r="D239" s="77"/>
      <c r="E239" s="81"/>
      <c r="F239" s="190"/>
      <c r="G239" s="190"/>
      <c r="H239" s="190"/>
      <c r="I239" s="81"/>
      <c r="K239" s="191">
        <f>SUM(K235:K238)</f>
        <v>101676</v>
      </c>
      <c r="M239" s="25">
        <f>SUM(M235:M238)</f>
        <v>101676</v>
      </c>
      <c r="N239" s="48">
        <f>SUM(N235:N238)</f>
        <v>0</v>
      </c>
    </row>
    <row r="240" spans="2:14" ht="12.75">
      <c r="B240" s="71"/>
      <c r="C240" s="187" t="s">
        <v>448</v>
      </c>
      <c r="D240" s="81"/>
      <c r="E240" s="81"/>
      <c r="F240" s="190"/>
      <c r="G240" s="190"/>
      <c r="H240" s="190"/>
      <c r="I240" s="81"/>
      <c r="K240" s="184"/>
      <c r="M240" s="192"/>
      <c r="N240" s="81"/>
    </row>
    <row r="241" spans="2:15" ht="12.75">
      <c r="B241" s="71"/>
      <c r="C241" s="81" t="s">
        <v>449</v>
      </c>
      <c r="D241" s="193"/>
      <c r="E241" s="193"/>
      <c r="F241" s="194"/>
      <c r="G241" s="194"/>
      <c r="H241" s="194"/>
      <c r="I241" s="81"/>
      <c r="K241" s="95">
        <f>5355+21600+5416</f>
        <v>32371</v>
      </c>
      <c r="M241" s="10">
        <v>32243</v>
      </c>
      <c r="N241" s="13">
        <v>0</v>
      </c>
      <c r="O241" s="5" t="s">
        <v>450</v>
      </c>
    </row>
    <row r="242" spans="2:15" ht="12.75">
      <c r="B242" s="81"/>
      <c r="C242" s="81" t="s">
        <v>451</v>
      </c>
      <c r="D242" s="81"/>
      <c r="E242" s="81"/>
      <c r="F242" s="81"/>
      <c r="G242" s="81"/>
      <c r="H242" s="81"/>
      <c r="I242" s="81"/>
      <c r="K242" s="95">
        <v>8294</v>
      </c>
      <c r="M242" s="13">
        <v>7063</v>
      </c>
      <c r="N242" s="13">
        <v>0</v>
      </c>
      <c r="O242" s="5" t="s">
        <v>450</v>
      </c>
    </row>
    <row r="243" spans="2:15" ht="12.75">
      <c r="B243" s="183"/>
      <c r="C243" s="81" t="s">
        <v>452</v>
      </c>
      <c r="D243" s="81"/>
      <c r="E243" s="81"/>
      <c r="F243" s="81"/>
      <c r="G243" s="81"/>
      <c r="H243" s="81"/>
      <c r="I243" s="81"/>
      <c r="K243" s="95">
        <v>2267</v>
      </c>
      <c r="M243" s="13">
        <v>0</v>
      </c>
      <c r="N243" s="13">
        <f>+K243-M243</f>
        <v>2267</v>
      </c>
      <c r="O243" s="195" t="s">
        <v>453</v>
      </c>
    </row>
    <row r="244" spans="2:15" ht="12.75">
      <c r="B244" s="183"/>
      <c r="C244" s="81" t="s">
        <v>454</v>
      </c>
      <c r="D244" s="81"/>
      <c r="E244" s="81"/>
      <c r="F244" s="81"/>
      <c r="G244" s="81"/>
      <c r="H244" s="81"/>
      <c r="I244" s="81"/>
      <c r="K244" s="95">
        <v>3497</v>
      </c>
      <c r="M244" s="13">
        <v>3124</v>
      </c>
      <c r="N244" s="13">
        <v>0</v>
      </c>
      <c r="O244" s="5" t="s">
        <v>450</v>
      </c>
    </row>
    <row r="245" spans="2:15" ht="12.75">
      <c r="B245" s="183"/>
      <c r="C245" s="81" t="s">
        <v>455</v>
      </c>
      <c r="D245" s="81"/>
      <c r="E245" s="81"/>
      <c r="F245" s="81"/>
      <c r="G245" s="81"/>
      <c r="H245" s="81"/>
      <c r="I245" s="81"/>
      <c r="K245" s="95">
        <v>766</v>
      </c>
      <c r="M245" s="13">
        <v>0</v>
      </c>
      <c r="N245" s="13">
        <v>0</v>
      </c>
      <c r="O245" s="5" t="s">
        <v>450</v>
      </c>
    </row>
    <row r="246" spans="2:14" ht="12.75">
      <c r="B246" s="81"/>
      <c r="C246" s="81" t="s">
        <v>456</v>
      </c>
      <c r="D246" s="189"/>
      <c r="E246" s="189"/>
      <c r="F246" s="189"/>
      <c r="G246" s="189"/>
      <c r="H246" s="189"/>
      <c r="I246" s="81"/>
      <c r="K246" s="95">
        <v>5000</v>
      </c>
      <c r="M246" s="13">
        <v>5000</v>
      </c>
      <c r="N246" s="13">
        <f>+K246-M246</f>
        <v>0</v>
      </c>
    </row>
    <row r="247" spans="2:14" ht="12.75">
      <c r="B247" s="183"/>
      <c r="C247" s="81" t="s">
        <v>457</v>
      </c>
      <c r="D247" s="81"/>
      <c r="E247" s="81"/>
      <c r="F247" s="81"/>
      <c r="G247" s="81"/>
      <c r="H247" s="81"/>
      <c r="I247" s="81"/>
      <c r="K247" s="95">
        <v>4000</v>
      </c>
      <c r="M247" s="13">
        <v>4000</v>
      </c>
      <c r="N247" s="13">
        <f>+K247-M247</f>
        <v>0</v>
      </c>
    </row>
    <row r="248" spans="2:14" ht="12.75">
      <c r="B248" s="183"/>
      <c r="C248" s="81" t="s">
        <v>447</v>
      </c>
      <c r="D248" s="81"/>
      <c r="E248" s="81"/>
      <c r="F248" s="81"/>
      <c r="G248" s="81"/>
      <c r="H248" s="81"/>
      <c r="I248" s="81"/>
      <c r="K248" s="95">
        <v>18805</v>
      </c>
      <c r="M248" s="13">
        <v>18805</v>
      </c>
      <c r="N248" s="13">
        <f>+K248-M248</f>
        <v>0</v>
      </c>
    </row>
    <row r="249" spans="2:14" ht="13.5" thickBot="1">
      <c r="B249" s="183"/>
      <c r="C249" s="81"/>
      <c r="D249" s="77"/>
      <c r="E249" s="81"/>
      <c r="F249" s="81"/>
      <c r="G249" s="81"/>
      <c r="H249" s="81"/>
      <c r="I249" s="81"/>
      <c r="K249" s="191">
        <f>SUM(K241:K248)</f>
        <v>75000</v>
      </c>
      <c r="M249" s="191">
        <f>SUM(M241:M248)</f>
        <v>70235</v>
      </c>
      <c r="N249" s="48">
        <f>SUM(N241:N248)</f>
        <v>2267</v>
      </c>
    </row>
    <row r="250" spans="2:15" ht="12.75">
      <c r="B250" s="81"/>
      <c r="C250" s="81"/>
      <c r="D250" s="77"/>
      <c r="E250" s="81"/>
      <c r="F250" s="81"/>
      <c r="G250" s="81"/>
      <c r="H250" s="81"/>
      <c r="I250" s="81"/>
      <c r="J250" s="95"/>
      <c r="K250" s="13"/>
      <c r="L250" s="95"/>
      <c r="M250" s="13"/>
      <c r="N250" s="13"/>
      <c r="O250" s="13"/>
    </row>
    <row r="251" spans="2:15" ht="12.75">
      <c r="B251" s="81"/>
      <c r="C251" s="81" t="s">
        <v>458</v>
      </c>
      <c r="D251" s="77"/>
      <c r="E251" s="81"/>
      <c r="F251" s="81"/>
      <c r="G251" s="81"/>
      <c r="H251" s="81"/>
      <c r="I251" s="81"/>
      <c r="J251" s="95"/>
      <c r="K251" s="13"/>
      <c r="L251" s="95"/>
      <c r="M251" s="13"/>
      <c r="N251" s="13"/>
      <c r="O251" s="13"/>
    </row>
    <row r="252" spans="2:15" ht="12.75">
      <c r="B252" s="81"/>
      <c r="C252" s="81" t="s">
        <v>450</v>
      </c>
      <c r="D252" s="77" t="s">
        <v>460</v>
      </c>
      <c r="E252" s="81"/>
      <c r="F252" s="81"/>
      <c r="G252" s="81"/>
      <c r="H252" s="81"/>
      <c r="I252" s="81"/>
      <c r="J252" s="95"/>
      <c r="K252" s="13"/>
      <c r="L252" s="95"/>
      <c r="M252" s="13"/>
      <c r="N252" s="13"/>
      <c r="O252" s="13"/>
    </row>
    <row r="253" spans="2:15" ht="12.75">
      <c r="B253" s="81"/>
      <c r="C253" s="195" t="s">
        <v>453</v>
      </c>
      <c r="D253" s="77" t="s">
        <v>459</v>
      </c>
      <c r="E253" s="81"/>
      <c r="F253" s="81"/>
      <c r="G253" s="81"/>
      <c r="H253" s="81"/>
      <c r="I253" s="81"/>
      <c r="J253" s="95"/>
      <c r="K253" s="13"/>
      <c r="L253" s="95"/>
      <c r="M253" s="13"/>
      <c r="N253" s="13"/>
      <c r="O253" s="13"/>
    </row>
    <row r="254" spans="2:15" ht="12.75">
      <c r="B254" s="81"/>
      <c r="C254" s="195"/>
      <c r="D254" s="77"/>
      <c r="E254" s="81"/>
      <c r="F254" s="81"/>
      <c r="G254" s="81"/>
      <c r="H254" s="81"/>
      <c r="I254" s="81"/>
      <c r="J254" s="95"/>
      <c r="K254" s="13"/>
      <c r="L254" s="95"/>
      <c r="M254" s="13"/>
      <c r="N254" s="13"/>
      <c r="O254" s="13"/>
    </row>
    <row r="255" spans="2:15" ht="12.75">
      <c r="B255" s="81"/>
      <c r="C255" s="81"/>
      <c r="D255" s="77"/>
      <c r="E255" s="81"/>
      <c r="F255" s="81"/>
      <c r="G255" s="81"/>
      <c r="H255" s="81"/>
      <c r="I255" s="81"/>
      <c r="J255" s="95"/>
      <c r="K255" s="13"/>
      <c r="L255" s="95"/>
      <c r="M255" s="13"/>
      <c r="N255" s="13"/>
      <c r="O255" s="13"/>
    </row>
    <row r="256" spans="1:12" ht="12.75">
      <c r="A256" s="1" t="s">
        <v>212</v>
      </c>
      <c r="B256" s="97" t="s">
        <v>213</v>
      </c>
      <c r="L256" s="91"/>
    </row>
    <row r="257" spans="1:2" ht="12.75">
      <c r="A257" s="14"/>
      <c r="B257" s="14" t="s">
        <v>423</v>
      </c>
    </row>
    <row r="258" spans="1:13" ht="12.75">
      <c r="A258" s="14"/>
      <c r="B258" s="70"/>
      <c r="M258" s="88" t="s">
        <v>9</v>
      </c>
    </row>
    <row r="259" spans="2:13" ht="12.75">
      <c r="B259" s="56" t="s">
        <v>214</v>
      </c>
      <c r="M259" s="49"/>
    </row>
    <row r="260" spans="2:13" ht="13.5" thickBot="1">
      <c r="B260" s="56" t="s">
        <v>215</v>
      </c>
      <c r="M260" s="138">
        <v>7490</v>
      </c>
    </row>
    <row r="261" spans="10:13" ht="13.5" thickTop="1">
      <c r="J261" s="54"/>
      <c r="M261" s="96"/>
    </row>
    <row r="262" spans="2:13" ht="12.75">
      <c r="B262" s="57" t="s">
        <v>216</v>
      </c>
      <c r="F262" s="99"/>
      <c r="G262" s="99"/>
      <c r="H262" s="99"/>
      <c r="J262" s="54"/>
      <c r="M262" s="100"/>
    </row>
    <row r="263" spans="2:15" ht="13.5" thickBot="1">
      <c r="B263" s="57" t="s">
        <v>215</v>
      </c>
      <c r="F263" s="99"/>
      <c r="G263" s="99"/>
      <c r="H263" s="99"/>
      <c r="J263" s="54"/>
      <c r="M263" s="101">
        <v>344408</v>
      </c>
      <c r="O263" s="45"/>
    </row>
    <row r="264" spans="2:12" ht="13.5" thickTop="1">
      <c r="B264" s="57"/>
      <c r="F264" s="99"/>
      <c r="G264" s="99"/>
      <c r="H264" s="99"/>
      <c r="J264" s="102"/>
      <c r="L264" s="2"/>
    </row>
    <row r="265" spans="2:12" ht="12.75">
      <c r="B265" s="57"/>
      <c r="F265" s="99"/>
      <c r="G265" s="99"/>
      <c r="H265" s="99"/>
      <c r="L265" s="99"/>
    </row>
    <row r="266" spans="2:12" ht="12.75">
      <c r="B266" s="57"/>
      <c r="F266" s="99"/>
      <c r="G266" s="99"/>
      <c r="H266" s="99"/>
      <c r="L266" s="99"/>
    </row>
    <row r="267" spans="1:12" ht="12.75">
      <c r="A267" s="1" t="s">
        <v>217</v>
      </c>
      <c r="B267" s="72" t="s">
        <v>218</v>
      </c>
      <c r="J267" s="102"/>
      <c r="L267" s="58"/>
    </row>
    <row r="268" spans="1:2" ht="12.75">
      <c r="A268" s="14"/>
      <c r="B268" s="14" t="s">
        <v>219</v>
      </c>
    </row>
    <row r="269" spans="1:12" ht="12.75">
      <c r="A269" s="14"/>
      <c r="B269" s="14"/>
      <c r="L269" s="55"/>
    </row>
    <row r="270" spans="1:2" ht="12.75">
      <c r="A270" s="14"/>
      <c r="B270" s="14"/>
    </row>
    <row r="271" spans="1:12" ht="12.75">
      <c r="A271" s="1" t="s">
        <v>220</v>
      </c>
      <c r="B271" s="97" t="s">
        <v>221</v>
      </c>
      <c r="L271" s="86"/>
    </row>
    <row r="272" spans="1:2" ht="12.75">
      <c r="A272" s="14"/>
      <c r="B272" s="14" t="s">
        <v>222</v>
      </c>
    </row>
    <row r="273" spans="1:2" ht="12.75">
      <c r="A273" s="14"/>
      <c r="B273" s="14"/>
    </row>
    <row r="274" ht="12.75">
      <c r="B274" s="57"/>
    </row>
    <row r="275" spans="1:2" ht="12.75">
      <c r="A275" s="52" t="s">
        <v>223</v>
      </c>
      <c r="B275" s="4" t="s">
        <v>224</v>
      </c>
    </row>
    <row r="276" ht="12.75">
      <c r="B276" s="56" t="s">
        <v>424</v>
      </c>
    </row>
    <row r="277" ht="12.75">
      <c r="B277" s="57"/>
    </row>
    <row r="278" ht="12.75">
      <c r="B278" s="57"/>
    </row>
    <row r="279" spans="1:2" ht="12.75">
      <c r="A279" s="52" t="s">
        <v>225</v>
      </c>
      <c r="B279" s="4" t="s">
        <v>226</v>
      </c>
    </row>
    <row r="280" ht="12.75">
      <c r="A280" s="1"/>
    </row>
    <row r="281" spans="1:3" ht="12.75">
      <c r="A281" s="52"/>
      <c r="B281" s="4" t="s">
        <v>19</v>
      </c>
      <c r="C281" s="4" t="s">
        <v>227</v>
      </c>
    </row>
    <row r="282" ht="12.75">
      <c r="A282" s="52"/>
    </row>
    <row r="283" spans="1:3" ht="12.75">
      <c r="A283" s="52"/>
      <c r="C283" s="5" t="s">
        <v>431</v>
      </c>
    </row>
    <row r="284" spans="1:3" ht="12.75">
      <c r="A284" s="52"/>
      <c r="C284" s="5" t="s">
        <v>432</v>
      </c>
    </row>
    <row r="285" ht="13.5" customHeight="1">
      <c r="A285" s="52"/>
    </row>
    <row r="286" spans="2:14" ht="12.75">
      <c r="B286" s="4"/>
      <c r="J286" s="61" t="s">
        <v>5</v>
      </c>
      <c r="K286" s="61" t="s">
        <v>252</v>
      </c>
      <c r="M286" s="61" t="s">
        <v>152</v>
      </c>
      <c r="N286" s="5" t="s">
        <v>153</v>
      </c>
    </row>
    <row r="287" spans="2:14" ht="15" customHeight="1">
      <c r="B287" s="4"/>
      <c r="J287" s="83" t="s">
        <v>7</v>
      </c>
      <c r="K287" s="83" t="s">
        <v>7</v>
      </c>
      <c r="M287" s="61" t="s">
        <v>8</v>
      </c>
      <c r="N287" s="61" t="s">
        <v>8</v>
      </c>
    </row>
    <row r="288" spans="2:14" ht="15">
      <c r="B288" s="4"/>
      <c r="J288" s="137" t="s">
        <v>402</v>
      </c>
      <c r="K288" s="137" t="s">
        <v>403</v>
      </c>
      <c r="M288" s="85" t="str">
        <f>J288</f>
        <v>30 June 2008</v>
      </c>
      <c r="N288" s="85" t="str">
        <f>K288</f>
        <v>30 June 2007</v>
      </c>
    </row>
    <row r="289" spans="2:14" ht="12.75">
      <c r="B289" s="4"/>
      <c r="J289" s="104"/>
      <c r="K289" s="108"/>
      <c r="M289" s="104"/>
      <c r="N289" s="108"/>
    </row>
    <row r="290" spans="2:3" ht="12.75">
      <c r="B290" s="4"/>
      <c r="C290" s="5" t="s">
        <v>254</v>
      </c>
    </row>
    <row r="291" spans="2:14" ht="12.75">
      <c r="B291" s="4"/>
      <c r="C291" s="105"/>
      <c r="D291" s="5" t="s">
        <v>255</v>
      </c>
      <c r="J291" s="13">
        <f>PL!F41</f>
        <v>6965</v>
      </c>
      <c r="K291" s="13">
        <f>PL!H41</f>
        <v>640907</v>
      </c>
      <c r="M291" s="13">
        <f>PL!J41</f>
        <v>57887</v>
      </c>
      <c r="N291" s="2">
        <f>PL!L41</f>
        <v>556612</v>
      </c>
    </row>
    <row r="292" spans="2:3" ht="12.75">
      <c r="B292" s="57"/>
      <c r="C292" s="5" t="s">
        <v>234</v>
      </c>
    </row>
    <row r="293" spans="2:14" ht="12.75">
      <c r="B293" s="57"/>
      <c r="D293" s="5" t="s">
        <v>256</v>
      </c>
      <c r="J293" s="13">
        <f>'BS'!D36</f>
        <v>730364</v>
      </c>
      <c r="K293" s="13">
        <v>225225</v>
      </c>
      <c r="M293" s="13">
        <f>'BS'!D36</f>
        <v>730364</v>
      </c>
      <c r="N293" s="2">
        <v>225225</v>
      </c>
    </row>
    <row r="294" spans="2:14" ht="13.5" thickBot="1">
      <c r="B294" s="57"/>
      <c r="C294" s="5" t="s">
        <v>228</v>
      </c>
      <c r="J294" s="106">
        <f>+J291/J293*100</f>
        <v>0.9536340783499735</v>
      </c>
      <c r="K294" s="106">
        <f>+K291/K293*100</f>
        <v>284.5629925629926</v>
      </c>
      <c r="M294" s="107">
        <f>+M291/M293*100</f>
        <v>7.925773997623104</v>
      </c>
      <c r="N294" s="107">
        <f>+N291/N293*100</f>
        <v>247.13597513597514</v>
      </c>
    </row>
    <row r="295" spans="2:12" ht="13.5" thickTop="1">
      <c r="B295" s="57"/>
      <c r="L295" s="91"/>
    </row>
    <row r="296" spans="2:3" ht="12.75">
      <c r="B296" s="4" t="s">
        <v>229</v>
      </c>
      <c r="C296" s="4" t="s">
        <v>230</v>
      </c>
    </row>
    <row r="297" spans="2:3" ht="12.75">
      <c r="B297" s="57"/>
      <c r="C297" s="105"/>
    </row>
    <row r="298" spans="2:3" ht="12.75">
      <c r="B298" s="57"/>
      <c r="C298" s="5" t="s">
        <v>426</v>
      </c>
    </row>
    <row r="299" spans="2:3" ht="12.75">
      <c r="B299" s="57"/>
      <c r="C299" s="5" t="s">
        <v>427</v>
      </c>
    </row>
    <row r="300" spans="2:3" ht="12.75">
      <c r="B300" s="57"/>
      <c r="C300" s="5" t="s">
        <v>428</v>
      </c>
    </row>
    <row r="301" ht="12.75">
      <c r="B301" s="57"/>
    </row>
    <row r="302" spans="2:14" ht="12.75">
      <c r="B302" s="57"/>
      <c r="C302" s="105"/>
      <c r="J302" s="61" t="s">
        <v>5</v>
      </c>
      <c r="K302" s="61" t="s">
        <v>252</v>
      </c>
      <c r="M302" s="61" t="s">
        <v>152</v>
      </c>
      <c r="N302" s="5" t="s">
        <v>153</v>
      </c>
    </row>
    <row r="303" spans="2:14" ht="12.75">
      <c r="B303" s="57"/>
      <c r="C303" s="105"/>
      <c r="J303" s="83" t="s">
        <v>7</v>
      </c>
      <c r="K303" s="83" t="s">
        <v>7</v>
      </c>
      <c r="M303" s="61" t="s">
        <v>8</v>
      </c>
      <c r="N303" s="61" t="s">
        <v>8</v>
      </c>
    </row>
    <row r="304" spans="2:14" ht="15">
      <c r="B304" s="57"/>
      <c r="C304" s="105"/>
      <c r="J304" s="137" t="s">
        <v>402</v>
      </c>
      <c r="K304" s="137" t="s">
        <v>403</v>
      </c>
      <c r="M304" s="85" t="str">
        <f>J304</f>
        <v>30 June 2008</v>
      </c>
      <c r="N304" s="85" t="str">
        <f>N288</f>
        <v>30 June 2007</v>
      </c>
    </row>
    <row r="305" spans="2:14" ht="12.75">
      <c r="B305" s="57"/>
      <c r="C305" s="105"/>
      <c r="J305" s="108" t="s">
        <v>9</v>
      </c>
      <c r="K305" s="108" t="s">
        <v>9</v>
      </c>
      <c r="M305" s="108" t="s">
        <v>9</v>
      </c>
      <c r="N305" s="108" t="s">
        <v>9</v>
      </c>
    </row>
    <row r="306" spans="2:3" ht="12.75">
      <c r="B306" s="57"/>
      <c r="C306" s="105"/>
    </row>
    <row r="307" spans="2:14" ht="12.75">
      <c r="B307" s="57"/>
      <c r="C307" s="5" t="s">
        <v>254</v>
      </c>
      <c r="J307" s="13">
        <f>J291</f>
        <v>6965</v>
      </c>
      <c r="K307" s="13">
        <f>K291</f>
        <v>640907</v>
      </c>
      <c r="M307" s="13">
        <f>M291</f>
        <v>57887</v>
      </c>
      <c r="N307" s="13">
        <f>N291</f>
        <v>556612</v>
      </c>
    </row>
    <row r="308" spans="2:13" ht="12.75">
      <c r="B308" s="57"/>
      <c r="D308" s="5" t="s">
        <v>253</v>
      </c>
      <c r="J308" s="13"/>
      <c r="M308" s="13"/>
    </row>
    <row r="309" spans="2:14" ht="12.75">
      <c r="B309" s="57"/>
      <c r="C309" s="13" t="s">
        <v>231</v>
      </c>
      <c r="J309" s="13">
        <v>1439</v>
      </c>
      <c r="K309" s="135">
        <v>425</v>
      </c>
      <c r="M309" s="13">
        <v>1911</v>
      </c>
      <c r="N309" s="135">
        <v>425</v>
      </c>
    </row>
    <row r="310" spans="2:14" ht="12.75">
      <c r="B310" s="57"/>
      <c r="C310" s="13" t="s">
        <v>232</v>
      </c>
      <c r="J310" s="46">
        <v>1700</v>
      </c>
      <c r="K310" s="98">
        <v>503</v>
      </c>
      <c r="M310" s="46">
        <v>2258</v>
      </c>
      <c r="N310" s="98">
        <v>503</v>
      </c>
    </row>
    <row r="311" spans="2:13" ht="12.75">
      <c r="B311" s="57"/>
      <c r="C311" s="5" t="s">
        <v>258</v>
      </c>
      <c r="J311" s="45"/>
      <c r="M311" s="45"/>
    </row>
    <row r="312" spans="2:14" ht="12.75">
      <c r="B312" s="57"/>
      <c r="D312" s="5" t="s">
        <v>257</v>
      </c>
      <c r="J312" s="46">
        <f>SUM(J307:J310)</f>
        <v>10104</v>
      </c>
      <c r="K312" s="46">
        <f>SUM(K307:K310)</f>
        <v>641835</v>
      </c>
      <c r="M312" s="46">
        <f>SUM(M307:M310)</f>
        <v>62056</v>
      </c>
      <c r="N312" s="46">
        <f>SUM(N307:N310)</f>
        <v>557540</v>
      </c>
    </row>
    <row r="313" spans="2:13" ht="12.75">
      <c r="B313" s="57"/>
      <c r="J313" s="13"/>
      <c r="K313" s="13"/>
      <c r="L313" s="13"/>
      <c r="M313" s="13"/>
    </row>
    <row r="314" ht="10.5" customHeight="1">
      <c r="B314" s="57"/>
    </row>
    <row r="315" spans="2:14" ht="15">
      <c r="B315" s="57"/>
      <c r="J315" s="109" t="s">
        <v>233</v>
      </c>
      <c r="K315" s="109" t="s">
        <v>233</v>
      </c>
      <c r="M315" s="109" t="s">
        <v>233</v>
      </c>
      <c r="N315" s="109" t="s">
        <v>233</v>
      </c>
    </row>
    <row r="316" spans="2:14" ht="12.75">
      <c r="B316" s="57"/>
      <c r="C316" s="5" t="s">
        <v>234</v>
      </c>
      <c r="J316" s="110">
        <f>J293</f>
        <v>730364</v>
      </c>
      <c r="K316" s="110">
        <f>K293</f>
        <v>225225</v>
      </c>
      <c r="M316" s="110">
        <f>M293</f>
        <v>730364</v>
      </c>
      <c r="N316" s="110">
        <f>N293</f>
        <v>225225</v>
      </c>
    </row>
    <row r="317" spans="2:3" ht="12.75">
      <c r="B317" s="57"/>
      <c r="C317" s="5" t="s">
        <v>235</v>
      </c>
    </row>
    <row r="318" spans="2:14" ht="12.75">
      <c r="B318" s="57"/>
      <c r="C318" s="105"/>
      <c r="D318" s="5" t="s">
        <v>236</v>
      </c>
      <c r="J318" s="110">
        <v>373089</v>
      </c>
      <c r="K318" s="68">
        <v>373089</v>
      </c>
      <c r="M318" s="110">
        <f>J318</f>
        <v>373089</v>
      </c>
      <c r="N318" s="68">
        <v>373089</v>
      </c>
    </row>
    <row r="319" spans="2:14" ht="12.75">
      <c r="B319" s="57"/>
      <c r="C319" s="105"/>
      <c r="D319" s="5" t="s">
        <v>237</v>
      </c>
      <c r="J319" s="110">
        <v>208605</v>
      </c>
      <c r="K319" s="68">
        <v>208605</v>
      </c>
      <c r="M319" s="110">
        <f>J319</f>
        <v>208605</v>
      </c>
      <c r="N319" s="68">
        <v>208605</v>
      </c>
    </row>
    <row r="320" spans="2:14" ht="12.75">
      <c r="B320" s="57"/>
      <c r="C320" s="105"/>
      <c r="D320" s="5" t="s">
        <v>238</v>
      </c>
      <c r="J320" s="46">
        <v>101676</v>
      </c>
      <c r="K320" s="98">
        <v>101676</v>
      </c>
      <c r="M320" s="134">
        <f>J320</f>
        <v>101676</v>
      </c>
      <c r="N320" s="98">
        <v>101676</v>
      </c>
    </row>
    <row r="321" spans="2:13" ht="12.75">
      <c r="B321" s="57"/>
      <c r="C321" s="5" t="s">
        <v>259</v>
      </c>
      <c r="J321" s="45"/>
      <c r="M321" s="45"/>
    </row>
    <row r="322" spans="2:14" ht="12.75">
      <c r="B322" s="57"/>
      <c r="D322" s="5" t="s">
        <v>260</v>
      </c>
      <c r="J322" s="134">
        <f>SUM(J316:J320)</f>
        <v>1413734</v>
      </c>
      <c r="K322" s="134">
        <f>SUM(K316:K320)</f>
        <v>908595</v>
      </c>
      <c r="M322" s="134">
        <f>SUM(M316:M320)</f>
        <v>1413734</v>
      </c>
      <c r="N322" s="134">
        <f>SUM(N316:N320)</f>
        <v>908595</v>
      </c>
    </row>
    <row r="323" ht="12.75">
      <c r="B323" s="57"/>
    </row>
    <row r="324" spans="1:14" ht="13.5" thickBot="1">
      <c r="A324" s="5"/>
      <c r="C324" s="5" t="s">
        <v>239</v>
      </c>
      <c r="J324" s="111">
        <f>+J312/J322*100</f>
        <v>0.7147030488055037</v>
      </c>
      <c r="K324" s="111">
        <f>+K312/K322*100</f>
        <v>70.64038432965182</v>
      </c>
      <c r="M324" s="111">
        <f>+M312/M322*100</f>
        <v>4.389510332212425</v>
      </c>
      <c r="N324" s="111">
        <f>+N312/N322*100</f>
        <v>61.362873447465596</v>
      </c>
    </row>
    <row r="325" spans="1:12" ht="13.5" thickTop="1">
      <c r="A325" s="5"/>
      <c r="L325" s="112"/>
    </row>
    <row r="326" ht="12.75">
      <c r="A326" s="5"/>
    </row>
    <row r="327" spans="1:2" ht="12.75">
      <c r="A327" s="52" t="s">
        <v>240</v>
      </c>
      <c r="B327" s="4" t="s">
        <v>241</v>
      </c>
    </row>
    <row r="328" ht="12.75">
      <c r="A328" s="5"/>
    </row>
    <row r="329" spans="1:15" ht="12.75">
      <c r="A329" s="93"/>
      <c r="B329" s="77" t="s">
        <v>429</v>
      </c>
      <c r="C329" s="81"/>
      <c r="D329" s="81"/>
      <c r="E329" s="81"/>
      <c r="F329" s="81"/>
      <c r="G329" s="81"/>
      <c r="H329" s="81"/>
      <c r="I329" s="81"/>
      <c r="J329" s="71"/>
      <c r="K329" s="81"/>
      <c r="L329" s="81"/>
      <c r="M329" s="81"/>
      <c r="N329" s="81"/>
      <c r="O329" s="81"/>
    </row>
    <row r="330" spans="1:15" ht="12.75">
      <c r="A330" s="93"/>
      <c r="B330" s="77" t="s">
        <v>430</v>
      </c>
      <c r="C330" s="81"/>
      <c r="D330" s="71"/>
      <c r="E330" s="81"/>
      <c r="F330" s="81"/>
      <c r="G330" s="81"/>
      <c r="H330" s="81"/>
      <c r="I330" s="81"/>
      <c r="J330" s="113"/>
      <c r="K330" s="81"/>
      <c r="L330" s="113"/>
      <c r="M330" s="81"/>
      <c r="N330" s="81"/>
      <c r="O330" s="81"/>
    </row>
    <row r="331" ht="12.75">
      <c r="A331" s="5"/>
    </row>
    <row r="332" ht="12.75">
      <c r="A332" s="5"/>
    </row>
    <row r="333" ht="12.75">
      <c r="A333" s="5"/>
    </row>
    <row r="334" ht="12.75">
      <c r="A334" s="114" t="s">
        <v>242</v>
      </c>
    </row>
    <row r="335" ht="12.75">
      <c r="A335" s="115" t="s">
        <v>69</v>
      </c>
    </row>
    <row r="336" ht="12.75">
      <c r="A336" s="114"/>
    </row>
    <row r="337" ht="12.75">
      <c r="A337" s="114"/>
    </row>
    <row r="338" ht="12.75">
      <c r="A338" s="114"/>
    </row>
    <row r="339" ht="12.75">
      <c r="A339" s="114" t="s">
        <v>243</v>
      </c>
    </row>
    <row r="340" ht="12.75">
      <c r="A340" s="116" t="s">
        <v>244</v>
      </c>
    </row>
    <row r="341" ht="12.75">
      <c r="A341" s="114"/>
    </row>
    <row r="342" ht="12.75">
      <c r="A342" s="114" t="s">
        <v>245</v>
      </c>
    </row>
    <row r="343" ht="12.75">
      <c r="A343" s="117" t="s">
        <v>461</v>
      </c>
    </row>
    <row r="344" ht="12.75">
      <c r="A344" s="5"/>
    </row>
    <row r="345" ht="12.75">
      <c r="A345" s="5"/>
    </row>
    <row r="346" ht="12.75">
      <c r="A346" s="5"/>
    </row>
  </sheetData>
  <printOptions/>
  <pageMargins left="0.67" right="0.34" top="0.5" bottom="0.16" header="0.5" footer="0.18"/>
  <pageSetup blackAndWhite="1" horizontalDpi="600" verticalDpi="600" orientation="portrait" scale="87" r:id="rId3"/>
  <rowBreaks count="3" manualBreakCount="3">
    <brk id="129" max="14" man="1"/>
    <brk id="264" max="14" man="1"/>
    <brk id="32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Olympia Industries Berhad</cp:lastModifiedBy>
  <cp:lastPrinted>2008-08-28T08:02:48Z</cp:lastPrinted>
  <dcterms:created xsi:type="dcterms:W3CDTF">1996-10-14T23:33:28Z</dcterms:created>
  <dcterms:modified xsi:type="dcterms:W3CDTF">2008-08-28T09:33:46Z</dcterms:modified>
  <cp:category/>
  <cp:version/>
  <cp:contentType/>
  <cp:contentStatus/>
</cp:coreProperties>
</file>